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0610" windowHeight="11640" activeTab="6"/>
  </bookViews>
  <sheets>
    <sheet name="SID" sheetId="1" r:id="rId1"/>
    <sheet name="Synth" sheetId="2" r:id="rId2"/>
    <sheet name="Frequencies" sheetId="3" r:id="rId3"/>
    <sheet name="AttackDecay" sheetId="4" r:id="rId4"/>
    <sheet name="EnvelopeVolumeGenerator" sheetId="5" r:id="rId5"/>
    <sheet name="EVG Timing" sheetId="6" r:id="rId6"/>
    <sheet name="AudioEngine Timing" sheetId="7" r:id="rId7"/>
  </sheets>
  <calcPr calcId="124519"/>
</workbook>
</file>

<file path=xl/calcChain.xml><?xml version="1.0" encoding="utf-8"?>
<calcChain xmlns="http://schemas.openxmlformats.org/spreadsheetml/2006/main">
  <c r="R17" i="4"/>
  <c r="R16"/>
  <c r="R15"/>
  <c r="R14"/>
  <c r="R13"/>
  <c r="R12"/>
  <c r="R11"/>
  <c r="R10"/>
  <c r="R9"/>
  <c r="R8"/>
  <c r="R7"/>
  <c r="R6"/>
  <c r="R5"/>
  <c r="R3"/>
  <c r="R4"/>
  <c r="Q3"/>
  <c r="Q4"/>
  <c r="B1"/>
  <c r="J14" i="7"/>
  <c r="L14" s="1"/>
  <c r="N14" s="1"/>
  <c r="P14" s="1"/>
  <c r="R14" s="1"/>
  <c r="T14" s="1"/>
  <c r="V14" s="1"/>
  <c r="X14" s="1"/>
  <c r="Z14" s="1"/>
  <c r="AB14" s="1"/>
  <c r="AD14" s="1"/>
  <c r="AF14" s="1"/>
  <c r="AH14" s="1"/>
  <c r="AJ14" s="1"/>
  <c r="AL14" s="1"/>
  <c r="AN14" s="1"/>
  <c r="AP14" s="1"/>
  <c r="AR14" s="1"/>
  <c r="AT14" s="1"/>
  <c r="AV14" s="1"/>
  <c r="AX14" s="1"/>
  <c r="AZ14" s="1"/>
  <c r="BB14" s="1"/>
  <c r="BD14" s="1"/>
  <c r="BF14" s="1"/>
  <c r="BH14" s="1"/>
  <c r="BJ14" s="1"/>
  <c r="BL14" s="1"/>
  <c r="BN14" s="1"/>
  <c r="BP14" s="1"/>
  <c r="BR14" s="1"/>
  <c r="BT14" s="1"/>
  <c r="BV14" s="1"/>
  <c r="BX14" s="1"/>
  <c r="BZ14" s="1"/>
  <c r="CB14" s="1"/>
  <c r="CD14" s="1"/>
  <c r="CF14" s="1"/>
  <c r="CH14" s="1"/>
  <c r="CJ14" s="1"/>
  <c r="CL14" s="1"/>
  <c r="CN14" s="1"/>
  <c r="CP14" s="1"/>
  <c r="CR14" s="1"/>
  <c r="CT14" s="1"/>
  <c r="CV14" s="1"/>
  <c r="CX14" s="1"/>
  <c r="CZ14" s="1"/>
  <c r="DB14" s="1"/>
  <c r="DD14" s="1"/>
  <c r="DF14" s="1"/>
  <c r="DH14" s="1"/>
  <c r="DJ14" s="1"/>
  <c r="DL14" s="1"/>
  <c r="DN14" s="1"/>
  <c r="DP14" s="1"/>
  <c r="DR14" s="1"/>
  <c r="DT14" s="1"/>
  <c r="DV14" s="1"/>
  <c r="DX14" s="1"/>
  <c r="DZ14" s="1"/>
  <c r="EB14" s="1"/>
  <c r="CZ18"/>
  <c r="DB18" s="1"/>
  <c r="DD18" s="1"/>
  <c r="DF18" s="1"/>
  <c r="DH18" s="1"/>
  <c r="DJ18" s="1"/>
  <c r="DL18" s="1"/>
  <c r="DN18" s="1"/>
  <c r="DP18" s="1"/>
  <c r="DR18" s="1"/>
  <c r="DT18" s="1"/>
  <c r="DV18" s="1"/>
  <c r="DX18" s="1"/>
  <c r="DZ18" s="1"/>
  <c r="EB18" s="1"/>
  <c r="BT18"/>
  <c r="BV18" s="1"/>
  <c r="BX18" s="1"/>
  <c r="BZ18" s="1"/>
  <c r="CB18" s="1"/>
  <c r="CD18" s="1"/>
  <c r="CF18" s="1"/>
  <c r="CH18" s="1"/>
  <c r="CJ18" s="1"/>
  <c r="CL18" s="1"/>
  <c r="CN18" s="1"/>
  <c r="CP18" s="1"/>
  <c r="CR18" s="1"/>
  <c r="CT18" s="1"/>
  <c r="CV18" s="1"/>
  <c r="AN18"/>
  <c r="AP18" s="1"/>
  <c r="AR18" s="1"/>
  <c r="AT18" s="1"/>
  <c r="AV18" s="1"/>
  <c r="AX18" s="1"/>
  <c r="AZ18" s="1"/>
  <c r="BB18" s="1"/>
  <c r="BD18" s="1"/>
  <c r="BF18" s="1"/>
  <c r="BH18" s="1"/>
  <c r="BJ18" s="1"/>
  <c r="BL18" s="1"/>
  <c r="BN18" s="1"/>
  <c r="BP18" s="1"/>
  <c r="H18"/>
  <c r="J18" s="1"/>
  <c r="L18" s="1"/>
  <c r="N18" s="1"/>
  <c r="P18" s="1"/>
  <c r="R18" s="1"/>
  <c r="T18" s="1"/>
  <c r="V18" s="1"/>
  <c r="X18" s="1"/>
  <c r="Z18" s="1"/>
  <c r="AB18" s="1"/>
  <c r="AD18" s="1"/>
  <c r="AF18" s="1"/>
  <c r="AH18" s="1"/>
  <c r="AJ18" s="1"/>
  <c r="F18" i="5"/>
  <c r="F17"/>
  <c r="F16"/>
  <c r="F15"/>
  <c r="F14"/>
  <c r="F13"/>
  <c r="F12"/>
  <c r="F11"/>
  <c r="F10"/>
  <c r="F9"/>
  <c r="F8"/>
  <c r="F7"/>
  <c r="F6"/>
  <c r="F5"/>
  <c r="F4"/>
  <c r="F3"/>
  <c r="F2"/>
  <c r="E3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D18"/>
  <c r="D17"/>
  <c r="D16"/>
  <c r="D15"/>
  <c r="D14"/>
  <c r="D13"/>
  <c r="D12"/>
  <c r="D11"/>
  <c r="D10"/>
  <c r="D9"/>
  <c r="D8"/>
  <c r="D7"/>
  <c r="D6"/>
  <c r="D5"/>
  <c r="D4"/>
  <c r="D2"/>
  <c r="D3"/>
  <c r="B4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3"/>
  <c r="A18"/>
  <c r="A17"/>
  <c r="A16"/>
  <c r="A15"/>
  <c r="A14"/>
  <c r="A13"/>
  <c r="A12"/>
  <c r="A11"/>
  <c r="A10"/>
  <c r="A9"/>
  <c r="A8"/>
  <c r="A7"/>
  <c r="A6"/>
  <c r="A5"/>
  <c r="A4"/>
  <c r="A3"/>
  <c r="Q37" i="4"/>
  <c r="K23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22"/>
  <c r="K4"/>
  <c r="K5" s="1"/>
  <c r="K6" s="1"/>
  <c r="K7" s="1"/>
  <c r="K8" s="1"/>
  <c r="K9" s="1"/>
  <c r="K10" s="1"/>
  <c r="K11" s="1"/>
  <c r="K12" s="1"/>
  <c r="K13" s="1"/>
  <c r="K14" s="1"/>
  <c r="K15" s="1"/>
  <c r="K16" s="1"/>
  <c r="K17" s="1"/>
  <c r="K3"/>
  <c r="L35"/>
  <c r="L34"/>
  <c r="L33"/>
  <c r="L32"/>
  <c r="D3"/>
  <c r="D4"/>
  <c r="D5"/>
  <c r="D6"/>
  <c r="D7"/>
  <c r="D8"/>
  <c r="D9"/>
  <c r="D10"/>
  <c r="D11"/>
  <c r="D12"/>
  <c r="D13"/>
  <c r="D14"/>
  <c r="D15"/>
  <c r="D16"/>
  <c r="D17"/>
  <c r="L16"/>
  <c r="L15" s="1"/>
  <c r="L14" s="1"/>
  <c r="L13" s="1"/>
  <c r="L12" s="1"/>
  <c r="L11" s="1"/>
  <c r="L10" s="1"/>
  <c r="L9" s="1"/>
  <c r="L8" s="1"/>
  <c r="L7" s="1"/>
  <c r="L6" s="1"/>
  <c r="L5" s="1"/>
  <c r="L4" s="1"/>
  <c r="L3" s="1"/>
  <c r="B2"/>
  <c r="B3" s="1"/>
  <c r="B4" s="1"/>
  <c r="B5" s="1"/>
  <c r="O34" s="1"/>
  <c r="Q34" s="1"/>
  <c r="S34" s="1"/>
  <c r="AK19" i="2"/>
  <c r="AI20"/>
  <c r="AK20"/>
  <c r="AC6"/>
  <c r="AB6" s="1"/>
  <c r="AA6" s="1"/>
  <c r="Z6" s="1"/>
  <c r="Y6" s="1"/>
  <c r="X6" s="1"/>
  <c r="W6" s="1"/>
  <c r="V6" s="1"/>
  <c r="U6" s="1"/>
  <c r="T6" s="1"/>
  <c r="S6" s="1"/>
  <c r="R6" s="1"/>
  <c r="Q6" s="1"/>
  <c r="AI17" s="1"/>
  <c r="AI18" s="1"/>
  <c r="AI19" s="1"/>
  <c r="L15" i="3"/>
  <c r="L14"/>
  <c r="L13"/>
  <c r="L12"/>
  <c r="L11"/>
  <c r="L10"/>
  <c r="L9"/>
  <c r="L8"/>
  <c r="L7"/>
  <c r="L6"/>
  <c r="L5"/>
  <c r="L4"/>
  <c r="AI12" i="2"/>
  <c r="AI13" s="1"/>
  <c r="AI14" s="1"/>
  <c r="AI15" s="1"/>
  <c r="BF6" i="1"/>
  <c r="BE6"/>
  <c r="BD6"/>
  <c r="BF74"/>
  <c r="BF10"/>
  <c r="BE11"/>
  <c r="BE12"/>
  <c r="BE13" s="1"/>
  <c r="BE14" s="1"/>
  <c r="BE15" s="1"/>
  <c r="BE16" s="1"/>
  <c r="BE17" s="1"/>
  <c r="BE18" s="1"/>
  <c r="BE19" s="1"/>
  <c r="BE20" s="1"/>
  <c r="BE21" s="1"/>
  <c r="BF21" s="1"/>
  <c r="BF11"/>
  <c r="BF9"/>
  <c r="AI5" i="2"/>
  <c r="AI4"/>
  <c r="AI7" s="1"/>
  <c r="B1"/>
  <c r="C1" s="1"/>
  <c r="D1" s="1"/>
  <c r="E1" s="1"/>
  <c r="F1" s="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O33" i="4" l="1"/>
  <c r="Q33" s="1"/>
  <c r="S33" s="1"/>
  <c r="O36"/>
  <c r="Q36" s="1"/>
  <c r="S36" s="1"/>
  <c r="O32"/>
  <c r="Q32" s="1"/>
  <c r="S32" s="1"/>
  <c r="O35"/>
  <c r="Q35" s="1"/>
  <c r="S35" s="1"/>
  <c r="O21"/>
  <c r="L31"/>
  <c r="O2"/>
  <c r="H15"/>
  <c r="H11"/>
  <c r="H7"/>
  <c r="H3"/>
  <c r="H16"/>
  <c r="H12"/>
  <c r="H8"/>
  <c r="H4"/>
  <c r="B6"/>
  <c r="B7" s="1"/>
  <c r="H17"/>
  <c r="H13"/>
  <c r="H9"/>
  <c r="H5"/>
  <c r="O17"/>
  <c r="Q17" s="1"/>
  <c r="S17" s="1"/>
  <c r="H14"/>
  <c r="H10"/>
  <c r="H6"/>
  <c r="H2"/>
  <c r="O3"/>
  <c r="S3" s="1"/>
  <c r="O5"/>
  <c r="Q5" s="1"/>
  <c r="S5" s="1"/>
  <c r="O9"/>
  <c r="Q9" s="1"/>
  <c r="S9" s="1"/>
  <c r="O13"/>
  <c r="Q13" s="1"/>
  <c r="S13" s="1"/>
  <c r="O4"/>
  <c r="S4" s="1"/>
  <c r="O8"/>
  <c r="Q8" s="1"/>
  <c r="S8" s="1"/>
  <c r="O12"/>
  <c r="Q12" s="1"/>
  <c r="S12" s="1"/>
  <c r="O16"/>
  <c r="Q16" s="1"/>
  <c r="S16" s="1"/>
  <c r="O7"/>
  <c r="Q7" s="1"/>
  <c r="S7" s="1"/>
  <c r="O11"/>
  <c r="Q11" s="1"/>
  <c r="S11" s="1"/>
  <c r="O15"/>
  <c r="Q15" s="1"/>
  <c r="S15" s="1"/>
  <c r="O6"/>
  <c r="Q6" s="1"/>
  <c r="S6" s="1"/>
  <c r="O10"/>
  <c r="Q10" s="1"/>
  <c r="S10" s="1"/>
  <c r="O14"/>
  <c r="Q14" s="1"/>
  <c r="S14" s="1"/>
  <c r="AK18" i="2"/>
  <c r="AK17" s="1"/>
  <c r="AI21"/>
  <c r="BF13" i="1"/>
  <c r="BF12"/>
  <c r="BF20"/>
  <c r="BE22"/>
  <c r="BF14"/>
  <c r="BF18"/>
  <c r="BF17"/>
  <c r="BF16"/>
  <c r="BF15"/>
  <c r="BF19"/>
  <c r="O31" i="4" l="1"/>
  <c r="Q31" s="1"/>
  <c r="S31" s="1"/>
  <c r="L30"/>
  <c r="BE23" i="1"/>
  <c r="BF22"/>
  <c r="O30" i="4" l="1"/>
  <c r="Q30" s="1"/>
  <c r="S30" s="1"/>
  <c r="L29"/>
  <c r="BE24" i="1"/>
  <c r="BF23"/>
  <c r="O29" i="4" l="1"/>
  <c r="Q29" s="1"/>
  <c r="S29" s="1"/>
  <c r="L28"/>
  <c r="BE25" i="1"/>
  <c r="BF24"/>
  <c r="O28" i="4" l="1"/>
  <c r="Q28" s="1"/>
  <c r="S28" s="1"/>
  <c r="L27"/>
  <c r="BE26" i="1"/>
  <c r="BF25"/>
  <c r="O27" i="4" l="1"/>
  <c r="Q27" s="1"/>
  <c r="S27" s="1"/>
  <c r="L26"/>
  <c r="BE27" i="1"/>
  <c r="BF26"/>
  <c r="O26" i="4" l="1"/>
  <c r="Q26" s="1"/>
  <c r="S26" s="1"/>
  <c r="L25"/>
  <c r="BE28" i="1"/>
  <c r="BF27"/>
  <c r="O25" i="4" l="1"/>
  <c r="Q25" s="1"/>
  <c r="S25" s="1"/>
  <c r="L24"/>
  <c r="BE29" i="1"/>
  <c r="BF28"/>
  <c r="O24" i="4" l="1"/>
  <c r="Q24" s="1"/>
  <c r="S24" s="1"/>
  <c r="L23"/>
  <c r="BE30" i="1"/>
  <c r="BF29"/>
  <c r="O23" i="4" l="1"/>
  <c r="Q23" s="1"/>
  <c r="S23" s="1"/>
  <c r="L22"/>
  <c r="O22" s="1"/>
  <c r="Q22" s="1"/>
  <c r="S22" s="1"/>
  <c r="BE31" i="1"/>
  <c r="BF30"/>
  <c r="BE32" l="1"/>
  <c r="BF31"/>
  <c r="BE33" l="1"/>
  <c r="BF32"/>
  <c r="BE34" l="1"/>
  <c r="BF33"/>
  <c r="BE35" l="1"/>
  <c r="BF34"/>
  <c r="BE36" l="1"/>
  <c r="BF35"/>
  <c r="BE37" l="1"/>
  <c r="BF36"/>
  <c r="BE38" l="1"/>
  <c r="BF37"/>
  <c r="BE39" l="1"/>
  <c r="BF38"/>
  <c r="BE40" l="1"/>
  <c r="BF39"/>
  <c r="BE41" l="1"/>
  <c r="BF40"/>
  <c r="BE42" l="1"/>
  <c r="BF41"/>
  <c r="BE43" l="1"/>
  <c r="BF42"/>
  <c r="BF43" l="1"/>
  <c r="BE44"/>
  <c r="BE45" l="1"/>
  <c r="BF44"/>
  <c r="BE46" l="1"/>
  <c r="BF45"/>
  <c r="BE47" l="1"/>
  <c r="BF46"/>
  <c r="BE48" l="1"/>
  <c r="BF47"/>
  <c r="BE49" l="1"/>
  <c r="BF48"/>
  <c r="BE50" l="1"/>
  <c r="BF49"/>
  <c r="BE51" l="1"/>
  <c r="BF50"/>
  <c r="BE52" l="1"/>
  <c r="BF51"/>
  <c r="BE53" l="1"/>
  <c r="BF52"/>
  <c r="BE54" l="1"/>
  <c r="BF53"/>
  <c r="BE55" l="1"/>
  <c r="BF54"/>
  <c r="BE56" l="1"/>
  <c r="BF55"/>
  <c r="BE57" l="1"/>
  <c r="BF56"/>
  <c r="BE58" l="1"/>
  <c r="BF57"/>
  <c r="BE59" l="1"/>
  <c r="BF58"/>
  <c r="BE60" l="1"/>
  <c r="BF59"/>
  <c r="BE61" l="1"/>
  <c r="BF60"/>
  <c r="BE62" l="1"/>
  <c r="BF61"/>
  <c r="BE63" l="1"/>
  <c r="BF62"/>
  <c r="BE64" l="1"/>
  <c r="BF63"/>
  <c r="BE65" l="1"/>
  <c r="BF64"/>
  <c r="BF65" l="1"/>
  <c r="BE66"/>
  <c r="BE67" l="1"/>
  <c r="BF66"/>
  <c r="BE68" l="1"/>
  <c r="BF67"/>
  <c r="BE69" l="1"/>
  <c r="BF68"/>
  <c r="BE70" l="1"/>
  <c r="BF69"/>
  <c r="BE71" l="1"/>
  <c r="BF70"/>
  <c r="BE72" l="1"/>
  <c r="BF71"/>
  <c r="BE73" l="1"/>
  <c r="BF72"/>
  <c r="BE75" l="1"/>
  <c r="BF75" s="1"/>
  <c r="BF73"/>
</calcChain>
</file>

<file path=xl/comments1.xml><?xml version="1.0" encoding="utf-8"?>
<comments xmlns="http://schemas.openxmlformats.org/spreadsheetml/2006/main">
  <authors>
    <author>eXPerience</author>
  </authors>
  <commentList>
    <comment ref="F3" authorId="0">
      <text>
        <r>
          <rPr>
            <b/>
            <u/>
            <sz val="8"/>
            <color indexed="81"/>
            <rFont val="Tahoma"/>
            <family val="2"/>
          </rPr>
          <t>To Calculate any other octave</t>
        </r>
        <r>
          <rPr>
            <sz val="8"/>
            <color indexed="81"/>
            <rFont val="Tahoma"/>
            <charset val="1"/>
          </rPr>
          <t xml:space="preserve">
- Lower octaves:  divide this value by 2 for each octave you go down.
- Higher octaves: Multiply this frequency by 2 for each octave you go up.</t>
        </r>
      </text>
    </comment>
  </commentList>
</comments>
</file>

<file path=xl/comments2.xml><?xml version="1.0" encoding="utf-8"?>
<comments xmlns="http://schemas.openxmlformats.org/spreadsheetml/2006/main">
  <authors>
    <author>eXPerience</author>
  </authors>
  <commentList>
    <comment ref="L18" authorId="0">
      <text>
        <r>
          <rPr>
            <sz val="8"/>
            <color indexed="81"/>
            <rFont val="Tahoma"/>
            <family val="2"/>
          </rPr>
          <t>Rate of change of the logarithmic scale.</t>
        </r>
      </text>
    </comment>
    <comment ref="Q18" authorId="0">
      <text>
        <r>
          <rPr>
            <sz val="8"/>
            <color indexed="81"/>
            <rFont val="Tahoma"/>
            <family val="2"/>
          </rPr>
          <t># of volume steps to traverse (to produce the envelopeVolume).
attack is 0..n, decay is n..0)</t>
        </r>
      </text>
    </comment>
    <comment ref="L37" authorId="0">
      <text>
        <r>
          <rPr>
            <sz val="8"/>
            <color indexed="81"/>
            <rFont val="Tahoma"/>
            <family val="2"/>
          </rPr>
          <t>Rate of change of the logarithmic scale.</t>
        </r>
      </text>
    </comment>
    <comment ref="Q37" authorId="0">
      <text>
        <r>
          <rPr>
            <sz val="8"/>
            <color indexed="81"/>
            <rFont val="Tahoma"/>
            <family val="2"/>
          </rPr>
          <t># of volume steps to traverse (to produce the envelopeVolume).
attack is 0..n, decay is n..0)</t>
        </r>
      </text>
    </comment>
  </commentList>
</comments>
</file>

<file path=xl/comments3.xml><?xml version="1.0" encoding="utf-8"?>
<comments xmlns="http://schemas.openxmlformats.org/spreadsheetml/2006/main">
  <authors>
    <author>eXPerience</author>
  </authors>
  <commentList>
    <comment ref="H4" authorId="0">
      <text>
        <r>
          <rPr>
            <sz val="8"/>
            <color indexed="81"/>
            <rFont val="Tahoma"/>
            <family val="2"/>
          </rPr>
          <t>module AudioTimingGenerator</t>
        </r>
      </text>
    </comment>
    <comment ref="AO13" authorId="0">
      <text>
        <r>
          <rPr>
            <sz val="8"/>
            <color indexed="81"/>
            <rFont val="Tahoma"/>
            <family val="2"/>
          </rPr>
          <t>module AudioVoiceEngine</t>
        </r>
      </text>
    </comment>
    <comment ref="F14" authorId="0">
      <text>
        <r>
          <rPr>
            <sz val="8"/>
            <color indexed="81"/>
            <rFont val="Tahoma"/>
            <family val="2"/>
          </rPr>
          <t>Waiting for TICK_ENABLE_IN</t>
        </r>
      </text>
    </comment>
    <comment ref="H14" authorId="0">
      <text>
        <r>
          <rPr>
            <sz val="8"/>
            <color indexed="81"/>
            <rFont val="Tahoma"/>
            <family val="2"/>
          </rPr>
          <t xml:space="preserve">- Apply Pitch
- Apply Envelope State Update
</t>
        </r>
      </text>
    </comment>
    <comment ref="J14" authorId="0">
      <text>
        <r>
          <rPr>
            <sz val="8"/>
            <color indexed="81"/>
            <rFont val="Tahoma"/>
            <family val="2"/>
          </rPr>
          <t>- Lookup SampleData from correct source</t>
        </r>
      </text>
    </comment>
    <comment ref="L14" authorId="0">
      <text>
        <r>
          <rPr>
            <sz val="8"/>
            <color indexed="81"/>
            <rFont val="Tahoma"/>
            <family val="2"/>
          </rPr>
          <t>- Apply Voice Volume
- Calculate Envelope Volume</t>
        </r>
      </text>
    </comment>
    <comment ref="R14" authorId="0">
      <text>
        <r>
          <rPr>
            <sz val="8"/>
            <color indexed="81"/>
            <rFont val="Tahoma"/>
            <family val="2"/>
          </rPr>
          <t>- Apply Envelope Volume</t>
        </r>
      </text>
    </comment>
    <comment ref="X14" authorId="0">
      <text>
        <r>
          <rPr>
            <sz val="8"/>
            <color indexed="81"/>
            <rFont val="Tahoma"/>
            <family val="2"/>
          </rPr>
          <t>- Apply Master Volume</t>
        </r>
      </text>
    </comment>
    <comment ref="AD14" authorId="0">
      <text>
        <r>
          <rPr>
            <sz val="8"/>
            <color indexed="81"/>
            <rFont val="Tahoma"/>
            <family val="2"/>
          </rPr>
          <t>- Capture voice[n] value</t>
        </r>
      </text>
    </comment>
    <comment ref="BL14" authorId="0">
      <text>
        <r>
          <rPr>
            <sz val="8"/>
            <color indexed="81"/>
            <rFont val="Tahoma"/>
            <family val="2"/>
          </rPr>
          <t>Capture value for left channel</t>
        </r>
      </text>
    </comment>
    <comment ref="B16" authorId="0">
      <text>
        <r>
          <rPr>
            <sz val="8"/>
            <color indexed="81"/>
            <rFont val="Tahoma"/>
            <family val="2"/>
          </rPr>
          <t>The upper few bits of the tickState contain this value</t>
        </r>
      </text>
    </comment>
    <comment ref="B18" authorId="0">
      <text>
        <r>
          <rPr>
            <sz val="8"/>
            <color indexed="81"/>
            <rFont val="Tahoma"/>
            <family val="2"/>
          </rPr>
          <t>The bottom few bits of the tickState contain this value</t>
        </r>
      </text>
    </comment>
    <comment ref="D20" authorId="0">
      <text>
        <r>
          <rPr>
            <sz val="8"/>
            <color indexed="81"/>
            <rFont val="Tahoma"/>
            <family val="2"/>
          </rPr>
          <t>All voices increment by pitch at the same time.</t>
        </r>
      </text>
    </comment>
    <comment ref="I22" authorId="0">
      <text>
        <r>
          <rPr>
            <sz val="8"/>
            <color indexed="81"/>
            <rFont val="Tahoma"/>
            <family val="2"/>
          </rPr>
          <t>module SampleDataSource</t>
        </r>
      </text>
    </comment>
    <comment ref="H28" authorId="0">
      <text>
        <r>
          <rPr>
            <sz val="8"/>
            <color indexed="81"/>
            <rFont val="Tahoma"/>
            <family val="2"/>
          </rPr>
          <t>Raw SampleData from WaveTable</t>
        </r>
      </text>
    </comment>
    <comment ref="H30" authorId="0">
      <text>
        <r>
          <rPr>
            <sz val="8"/>
            <color indexed="81"/>
            <rFont val="Tahoma"/>
            <family val="2"/>
          </rPr>
          <t>The volume assigned to this specific voice</t>
        </r>
      </text>
    </comment>
    <comment ref="N32" authorId="0">
      <text>
        <r>
          <rPr>
            <sz val="8"/>
            <color indexed="81"/>
            <rFont val="Tahoma"/>
            <family val="2"/>
          </rPr>
          <t>SampleData scaled by…
- Voice Volume</t>
        </r>
      </text>
    </comment>
    <comment ref="M34" authorId="0">
      <text>
        <r>
          <rPr>
            <sz val="8"/>
            <color indexed="81"/>
            <rFont val="Tahoma"/>
            <family val="2"/>
          </rPr>
          <t>module EnvelopeVolumeGenerator</t>
        </r>
      </text>
    </comment>
    <comment ref="L40" authorId="0">
      <text>
        <r>
          <rPr>
            <sz val="8"/>
            <color indexed="81"/>
            <rFont val="Tahoma"/>
            <family val="2"/>
          </rPr>
          <t>A volume, derrived from the current position in the envelope.</t>
        </r>
      </text>
    </comment>
    <comment ref="T42" authorId="0">
      <text>
        <r>
          <rPr>
            <sz val="8"/>
            <color indexed="81"/>
            <rFont val="Tahoma"/>
            <family val="2"/>
          </rPr>
          <t>SampleData scaled by…
- Voice Volume
- Envelope Volume</t>
        </r>
      </text>
    </comment>
    <comment ref="T44" authorId="0">
      <text>
        <r>
          <rPr>
            <sz val="8"/>
            <color indexed="81"/>
            <rFont val="Tahoma"/>
            <family val="2"/>
          </rPr>
          <t>A Master Volume that affects all voices uniformally.</t>
        </r>
      </text>
    </comment>
    <comment ref="Z46" authorId="0">
      <text>
        <r>
          <rPr>
            <sz val="8"/>
            <color indexed="81"/>
            <rFont val="Tahoma"/>
            <family val="2"/>
          </rPr>
          <t>SampleData scaled by…
- Voice Volume
- Envelope Volume
- Master Volume</t>
        </r>
      </text>
    </comment>
    <comment ref="F59" authorId="0">
      <text>
        <r>
          <rPr>
            <sz val="8"/>
            <color indexed="81"/>
            <rFont val="Tahoma"/>
            <family val="2"/>
          </rPr>
          <t>module AudioPwm</t>
        </r>
      </text>
    </comment>
  </commentList>
</comments>
</file>

<file path=xl/sharedStrings.xml><?xml version="1.0" encoding="utf-8"?>
<sst xmlns="http://schemas.openxmlformats.org/spreadsheetml/2006/main" count="375" uniqueCount="131">
  <si>
    <t>Phase Accumulating Oscillator</t>
  </si>
  <si>
    <t>Programmable Rate (Pitch)</t>
  </si>
  <si>
    <t>WaveTable Lookup Index</t>
  </si>
  <si>
    <t>@each clk, this counter increases by 'pitch' value, thus affecting the pitch of the sample in the wave table.</t>
  </si>
  <si>
    <t>Pitch</t>
  </si>
  <si>
    <t>BytesPerPage</t>
  </si>
  <si>
    <t>Pages</t>
  </si>
  <si>
    <t>WaveTables</t>
  </si>
  <si>
    <t>TotalBytesAvailable</t>
  </si>
  <si>
    <t>Channels</t>
  </si>
  <si>
    <t>TableBase Address  Granularity</t>
  </si>
  <si>
    <t>WaveTableMaskBits</t>
  </si>
  <si>
    <t>128,256,512,1K,2K,4K,8K,16K</t>
  </si>
  <si>
    <t>8bit=256</t>
  </si>
  <si>
    <t>TableBaseAddress</t>
  </si>
  <si>
    <t>Final WaveTable Index</t>
  </si>
  <si>
    <t>CLOCK</t>
  </si>
  <si>
    <t>Frequency Range: 0..4000Hz</t>
  </si>
  <si>
    <t>Mask</t>
  </si>
  <si>
    <t>MaxAudibleFrequency</t>
  </si>
  <si>
    <t>Hz</t>
  </si>
  <si>
    <t>1Wave@maxFreq</t>
  </si>
  <si>
    <t>MHz</t>
  </si>
  <si>
    <t>KHz</t>
  </si>
  <si>
    <t>Oversampling</t>
  </si>
  <si>
    <t>x</t>
  </si>
  <si>
    <t>PWM Rate</t>
  </si>
  <si>
    <t>Mhz</t>
  </si>
  <si>
    <t>C</t>
  </si>
  <si>
    <t>C#</t>
  </si>
  <si>
    <t>D</t>
  </si>
  <si>
    <t>D#</t>
  </si>
  <si>
    <t>E</t>
  </si>
  <si>
    <t>F</t>
  </si>
  <si>
    <t>F#</t>
  </si>
  <si>
    <t>G</t>
  </si>
  <si>
    <t>G#</t>
  </si>
  <si>
    <t>A</t>
  </si>
  <si>
    <t>A#</t>
  </si>
  <si>
    <t>B</t>
  </si>
  <si>
    <t>GOD FREQUENCIES</t>
  </si>
  <si>
    <t>Computed Frequencies</t>
  </si>
  <si>
    <t>(for reference)</t>
  </si>
  <si>
    <t>MaxFrequency</t>
  </si>
  <si>
    <t>CLK_IN rate</t>
  </si>
  <si>
    <t>SampleIndex (16K)</t>
  </si>
  <si>
    <t>Oversampled PWM</t>
  </si>
  <si>
    <t>PWM Bits</t>
  </si>
  <si>
    <t>CLK_IN</t>
  </si>
  <si>
    <t>s</t>
  </si>
  <si>
    <t>ms</t>
  </si>
  <si>
    <t>us</t>
  </si>
  <si>
    <t>ns</t>
  </si>
  <si>
    <t>clk's</t>
  </si>
  <si>
    <t>=</t>
  </si>
  <si>
    <t>C64 Attack values</t>
  </si>
  <si>
    <t>My Attack values</t>
  </si>
  <si>
    <t>bits required</t>
  </si>
  <si>
    <t>scale</t>
  </si>
  <si>
    <t>My Decay Values</t>
  </si>
  <si>
    <t>Attack</t>
  </si>
  <si>
    <t>Decay</t>
  </si>
  <si>
    <t>Sustain</t>
  </si>
  <si>
    <t>Output</t>
  </si>
  <si>
    <t>Release</t>
  </si>
  <si>
    <t>(A*B)/64+C</t>
  </si>
  <si>
    <t>Result</t>
  </si>
  <si>
    <t>SustainVolume</t>
  </si>
  <si>
    <t>0..63</t>
  </si>
  <si>
    <t>63..0</t>
  </si>
  <si>
    <t>MODE_IN</t>
  </si>
  <si>
    <t>SUSTAIN_VOLUME_IN</t>
  </si>
  <si>
    <t>COUNT_IN</t>
  </si>
  <si>
    <t>ENVELOPE_VOLUME_OUT</t>
  </si>
  <si>
    <t>result</t>
  </si>
  <si>
    <t>SUSTAIN_VOLUME_OUT</t>
  </si>
  <si>
    <t>COUNT_OUT</t>
  </si>
  <si>
    <t>ADSR_MODE_OUT</t>
  </si>
  <si>
    <t>mode0</t>
  </si>
  <si>
    <t>sustain0</t>
  </si>
  <si>
    <t>count0</t>
  </si>
  <si>
    <t>mode1</t>
  </si>
  <si>
    <t>sustain1</t>
  </si>
  <si>
    <t>count1</t>
  </si>
  <si>
    <t>TICK_ENABLE_IN</t>
  </si>
  <si>
    <t>Envelope Volume
Generator</t>
  </si>
  <si>
    <t>sampleCounter</t>
  </si>
  <si>
    <t>n</t>
  </si>
  <si>
    <t>sampleIndex</t>
  </si>
  <si>
    <t>index</t>
  </si>
  <si>
    <t>BRAM_ADDRESS_OUT</t>
  </si>
  <si>
    <t>address</t>
  </si>
  <si>
    <t>BRAM_READ_ENABLE_OUT</t>
  </si>
  <si>
    <t>BRAM_READ_DATA_IN</t>
  </si>
  <si>
    <t>WaveTable
BRAM</t>
  </si>
  <si>
    <t>sample</t>
  </si>
  <si>
    <t>VOICE_VOLUME_IN</t>
  </si>
  <si>
    <t>volume</t>
  </si>
  <si>
    <t>MASTER_VOLUME_IN</t>
  </si>
  <si>
    <t>+ pitch</t>
  </si>
  <si>
    <t>voice0</t>
  </si>
  <si>
    <t>voiceBeingProcessed</t>
  </si>
  <si>
    <t>voiceProcessingState</t>
  </si>
  <si>
    <t>tickState</t>
  </si>
  <si>
    <t>sampleDataForVoice0</t>
  </si>
  <si>
    <t>sampleDataForVoice1</t>
  </si>
  <si>
    <t>sampleDataForVoice2</t>
  </si>
  <si>
    <t>sampleDataForVoice3</t>
  </si>
  <si>
    <t>voice1</t>
  </si>
  <si>
    <t>voice2</t>
  </si>
  <si>
    <t>voice3</t>
  </si>
  <si>
    <t>sampleDataForLeftChannel</t>
  </si>
  <si>
    <t>sampleDataForRightChannel</t>
  </si>
  <si>
    <t>Voice Mixer</t>
  </si>
  <si>
    <t>C64 SID worked something like this…</t>
  </si>
  <si>
    <t>NOTE: At max-pitch, it would skip 8 bytes in the wave-table, per update!</t>
  </si>
  <si>
    <t>SID could play 4K/8 of samples @ 4000Hz = 512 samples @ 4000Hz = 2048000 samples per second playback rate</t>
  </si>
  <si>
    <t>My design, based loosely on Amiga specs.</t>
  </si>
  <si>
    <t>Amiga could play 28800 samples per second.</t>
  </si>
  <si>
    <t>Mine can play 35156 samples per second.</t>
  </si>
  <si>
    <t>Compute the exact frequency of any note</t>
  </si>
  <si>
    <t>Human hearing is 20Hz .. 20Khz</t>
  </si>
  <si>
    <t>C64 range was 0Hz..4000Hz</t>
  </si>
  <si>
    <t>Amiga range depended on the kind of waveform loaded into ram.  Theoretical max was 28Khz (square wave)</t>
  </si>
  <si>
    <t>Mine is 35Khz theoretical max (square wave).</t>
  </si>
  <si>
    <t xml:space="preserve">Mine is </t>
  </si>
  <si>
    <t>TableBase Addresses</t>
  </si>
  <si>
    <t>Pwm</t>
  </si>
  <si>
    <t>capture</t>
  </si>
  <si>
    <t>Timing
Generator</t>
  </si>
  <si>
    <t xml:space="preserve">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</si>
</sst>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charset val="1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sz val="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quotePrefix="1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quotePrefix="1" applyBorder="1"/>
    <xf numFmtId="0" fontId="0" fillId="0" borderId="0" xfId="0" applyAlignment="1">
      <alignment horizontal="right" vertical="center"/>
    </xf>
    <xf numFmtId="0" fontId="0" fillId="0" borderId="0" xfId="0" quotePrefix="1" applyAlignment="1">
      <alignment horizontal="center" vertical="center"/>
    </xf>
    <xf numFmtId="0" fontId="0" fillId="0" borderId="2" xfId="0" applyBorder="1"/>
    <xf numFmtId="0" fontId="0" fillId="0" borderId="7" xfId="0" applyBorder="1"/>
    <xf numFmtId="0" fontId="5" fillId="0" borderId="0" xfId="0" applyFont="1"/>
    <xf numFmtId="0" fontId="5" fillId="0" borderId="2" xfId="0" applyFont="1" applyBorder="1"/>
    <xf numFmtId="0" fontId="5" fillId="0" borderId="7" xfId="0" applyFont="1" applyBorder="1"/>
    <xf numFmtId="0" fontId="0" fillId="0" borderId="0" xfId="0" applyFont="1"/>
    <xf numFmtId="0" fontId="0" fillId="0" borderId="1" xfId="0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4" borderId="6" xfId="0" applyFont="1" applyFill="1" applyBorder="1"/>
    <xf numFmtId="0" fontId="5" fillId="4" borderId="8" xfId="0" applyFont="1" applyFill="1" applyBorder="1"/>
    <xf numFmtId="0" fontId="5" fillId="4" borderId="2" xfId="0" applyFont="1" applyFill="1" applyBorder="1"/>
    <xf numFmtId="0" fontId="5" fillId="3" borderId="0" xfId="0" applyFont="1" applyFill="1" applyAlignment="1">
      <alignment vertical="center"/>
    </xf>
    <xf numFmtId="0" fontId="5" fillId="5" borderId="0" xfId="0" applyFont="1" applyFill="1"/>
    <xf numFmtId="0" fontId="5" fillId="5" borderId="2" xfId="0" applyFont="1" applyFill="1" applyBorder="1"/>
    <xf numFmtId="0" fontId="5" fillId="5" borderId="6" xfId="0" applyFont="1" applyFill="1" applyBorder="1"/>
    <xf numFmtId="0" fontId="5" fillId="5" borderId="8" xfId="0" applyFont="1" applyFill="1" applyBorder="1"/>
    <xf numFmtId="0" fontId="5" fillId="6" borderId="0" xfId="0" applyFont="1" applyFill="1"/>
    <xf numFmtId="0" fontId="5" fillId="6" borderId="0" xfId="0" applyFont="1" applyFill="1" applyAlignment="1">
      <alignment vertical="center"/>
    </xf>
    <xf numFmtId="0" fontId="5" fillId="7" borderId="0" xfId="0" applyFont="1" applyFill="1"/>
    <xf numFmtId="0" fontId="5" fillId="0" borderId="0" xfId="0" applyFont="1" applyFill="1"/>
    <xf numFmtId="0" fontId="5" fillId="3" borderId="0" xfId="0" applyFont="1" applyFill="1" applyBorder="1" applyAlignment="1">
      <alignment horizontal="center" vertical="center"/>
    </xf>
    <xf numFmtId="0" fontId="5" fillId="3" borderId="2" xfId="0" applyFont="1" applyFill="1" applyBorder="1"/>
    <xf numFmtId="0" fontId="5" fillId="3" borderId="6" xfId="0" applyFont="1" applyFill="1" applyBorder="1"/>
    <xf numFmtId="0" fontId="5" fillId="3" borderId="8" xfId="0" applyFont="1" applyFill="1" applyBorder="1"/>
    <xf numFmtId="0" fontId="0" fillId="0" borderId="0" xfId="0" applyFont="1" applyAlignment="1">
      <alignment vertical="center" textRotation="180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0" fillId="0" borderId="0" xfId="0" applyAlignment="1">
      <alignment horizontal="center" vertical="center" textRotation="180" wrapText="1"/>
    </xf>
    <xf numFmtId="0" fontId="0" fillId="0" borderId="0" xfId="0" applyFont="1" applyAlignment="1">
      <alignment horizontal="center" vertical="center" textRotation="180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" xfId="0" quotePrefix="1" applyFont="1" applyFill="1" applyBorder="1" applyAlignment="1">
      <alignment horizontal="center"/>
    </xf>
    <xf numFmtId="0" fontId="5" fillId="3" borderId="5" xfId="0" quotePrefix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0" fillId="3" borderId="5" xfId="0" applyFill="1" applyBorder="1"/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4" borderId="5" xfId="0" applyFill="1" applyBorder="1"/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3" borderId="3" xfId="0" quotePrefix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3" xfId="0" quotePrefix="1" applyFont="1" applyFill="1" applyBorder="1" applyAlignment="1">
      <alignment horizontal="center"/>
    </xf>
    <xf numFmtId="0" fontId="5" fillId="6" borderId="5" xfId="0" quotePrefix="1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AttackDecay!$L$2:$L$17</c:f>
              <c:numCache>
                <c:formatCode>General</c:formatCode>
                <c:ptCount val="16"/>
                <c:pt idx="0">
                  <c:v>0</c:v>
                </c:pt>
                <c:pt idx="1">
                  <c:v>1.9789613974085827</c:v>
                </c:pt>
                <c:pt idx="2">
                  <c:v>3.4631824454650197</c:v>
                </c:pt>
                <c:pt idx="3">
                  <c:v>6.0605692795637847</c:v>
                </c:pt>
                <c:pt idx="4">
                  <c:v>10.605996239236623</c:v>
                </c:pt>
                <c:pt idx="5">
                  <c:v>18.560493418664091</c:v>
                </c:pt>
                <c:pt idx="6">
                  <c:v>32.480863482662159</c:v>
                </c:pt>
                <c:pt idx="7">
                  <c:v>56.841511094658777</c:v>
                </c:pt>
                <c:pt idx="8">
                  <c:v>99.472644415652866</c:v>
                </c:pt>
                <c:pt idx="9">
                  <c:v>174.07712772739251</c:v>
                </c:pt>
                <c:pt idx="10">
                  <c:v>304.63497352293689</c:v>
                </c:pt>
                <c:pt idx="11">
                  <c:v>533.11120366513956</c:v>
                </c:pt>
                <c:pt idx="12">
                  <c:v>932.94460641399417</c:v>
                </c:pt>
                <c:pt idx="13">
                  <c:v>1632.6530612244899</c:v>
                </c:pt>
                <c:pt idx="14">
                  <c:v>2857.1428571428573</c:v>
                </c:pt>
                <c:pt idx="15">
                  <c:v>5000</c:v>
                </c:pt>
              </c:numCache>
            </c:numRef>
          </c:val>
        </c:ser>
        <c:ser>
          <c:idx val="1"/>
          <c:order val="1"/>
          <c:tx>
            <c:v>series2</c:v>
          </c:tx>
          <c:marker>
            <c:symbol val="none"/>
          </c:marker>
          <c:val>
            <c:numRef>
              <c:f>AttackDecay!$R$3:$R$17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10</c:v>
                </c:pt>
                <c:pt idx="5">
                  <c:v>18</c:v>
                </c:pt>
                <c:pt idx="6">
                  <c:v>31</c:v>
                </c:pt>
                <c:pt idx="7">
                  <c:v>55</c:v>
                </c:pt>
                <c:pt idx="8">
                  <c:v>96</c:v>
                </c:pt>
                <c:pt idx="9">
                  <c:v>167</c:v>
                </c:pt>
                <c:pt idx="10">
                  <c:v>293</c:v>
                </c:pt>
                <c:pt idx="11">
                  <c:v>512</c:v>
                </c:pt>
                <c:pt idx="12">
                  <c:v>897</c:v>
                </c:pt>
                <c:pt idx="13">
                  <c:v>1569</c:v>
                </c:pt>
                <c:pt idx="14">
                  <c:v>2747</c:v>
                </c:pt>
              </c:numCache>
            </c:numRef>
          </c:val>
        </c:ser>
        <c:marker val="1"/>
        <c:axId val="90779648"/>
        <c:axId val="90781184"/>
      </c:lineChart>
      <c:catAx>
        <c:axId val="90779648"/>
        <c:scaling>
          <c:orientation val="minMax"/>
        </c:scaling>
        <c:axPos val="b"/>
        <c:tickLblPos val="nextTo"/>
        <c:crossAx val="90781184"/>
        <c:crosses val="autoZero"/>
        <c:auto val="1"/>
        <c:lblAlgn val="ctr"/>
        <c:lblOffset val="100"/>
      </c:catAx>
      <c:valAx>
        <c:axId val="90781184"/>
        <c:scaling>
          <c:logBase val="2"/>
          <c:orientation val="minMax"/>
        </c:scaling>
        <c:axPos val="l"/>
        <c:majorGridlines/>
        <c:numFmt formatCode="General" sourceLinked="1"/>
        <c:tickLblPos val="nextTo"/>
        <c:crossAx val="9077964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EnvelopeVolumeGenerator!$D$2:$D$18</c:f>
              <c:numCache>
                <c:formatCode>General</c:formatCode>
                <c:ptCount val="17"/>
                <c:pt idx="0">
                  <c:v>64</c:v>
                </c:pt>
                <c:pt idx="1">
                  <c:v>63.125</c:v>
                </c:pt>
                <c:pt idx="2">
                  <c:v>62.25</c:v>
                </c:pt>
                <c:pt idx="3">
                  <c:v>61.375</c:v>
                </c:pt>
                <c:pt idx="4">
                  <c:v>60.5</c:v>
                </c:pt>
                <c:pt idx="5">
                  <c:v>59.625</c:v>
                </c:pt>
                <c:pt idx="6">
                  <c:v>58.75</c:v>
                </c:pt>
                <c:pt idx="7">
                  <c:v>57.875</c:v>
                </c:pt>
                <c:pt idx="8">
                  <c:v>57</c:v>
                </c:pt>
                <c:pt idx="9">
                  <c:v>56.125</c:v>
                </c:pt>
                <c:pt idx="10">
                  <c:v>55.25</c:v>
                </c:pt>
                <c:pt idx="11">
                  <c:v>54.375</c:v>
                </c:pt>
                <c:pt idx="12">
                  <c:v>53.5</c:v>
                </c:pt>
                <c:pt idx="13">
                  <c:v>52.625</c:v>
                </c:pt>
                <c:pt idx="14">
                  <c:v>51.75</c:v>
                </c:pt>
                <c:pt idx="15">
                  <c:v>50.875</c:v>
                </c:pt>
                <c:pt idx="16">
                  <c:v>50</c:v>
                </c:pt>
              </c:numCache>
            </c:numRef>
          </c:val>
        </c:ser>
        <c:marker val="1"/>
        <c:axId val="90833664"/>
        <c:axId val="90835200"/>
      </c:lineChart>
      <c:catAx>
        <c:axId val="90833664"/>
        <c:scaling>
          <c:orientation val="minMax"/>
        </c:scaling>
        <c:axPos val="b"/>
        <c:tickLblPos val="nextTo"/>
        <c:crossAx val="90835200"/>
        <c:crosses val="autoZero"/>
        <c:auto val="1"/>
        <c:lblAlgn val="ctr"/>
        <c:lblOffset val="100"/>
      </c:catAx>
      <c:valAx>
        <c:axId val="90835200"/>
        <c:scaling>
          <c:orientation val="minMax"/>
          <c:max val="64"/>
          <c:min val="0"/>
        </c:scaling>
        <c:axPos val="l"/>
        <c:majorGridlines/>
        <c:numFmt formatCode="General" sourceLinked="1"/>
        <c:tickLblPos val="nextTo"/>
        <c:crossAx val="9083366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EnvelopeVolumeGenerator!$F$2:$F$18</c:f>
              <c:numCache>
                <c:formatCode>General</c:formatCode>
                <c:ptCount val="17"/>
                <c:pt idx="0">
                  <c:v>50</c:v>
                </c:pt>
                <c:pt idx="1">
                  <c:v>46.875</c:v>
                </c:pt>
                <c:pt idx="2">
                  <c:v>43.75</c:v>
                </c:pt>
                <c:pt idx="3">
                  <c:v>40.625</c:v>
                </c:pt>
                <c:pt idx="4">
                  <c:v>37.5</c:v>
                </c:pt>
                <c:pt idx="5">
                  <c:v>34.375</c:v>
                </c:pt>
                <c:pt idx="6">
                  <c:v>31.25</c:v>
                </c:pt>
                <c:pt idx="7">
                  <c:v>28.125</c:v>
                </c:pt>
                <c:pt idx="8">
                  <c:v>25</c:v>
                </c:pt>
                <c:pt idx="9">
                  <c:v>21.875</c:v>
                </c:pt>
                <c:pt idx="10">
                  <c:v>18.75</c:v>
                </c:pt>
                <c:pt idx="11">
                  <c:v>15.625</c:v>
                </c:pt>
                <c:pt idx="12">
                  <c:v>12.5</c:v>
                </c:pt>
                <c:pt idx="13">
                  <c:v>9.375</c:v>
                </c:pt>
                <c:pt idx="14">
                  <c:v>6.25</c:v>
                </c:pt>
                <c:pt idx="15">
                  <c:v>3.125</c:v>
                </c:pt>
                <c:pt idx="16">
                  <c:v>0</c:v>
                </c:pt>
              </c:numCache>
            </c:numRef>
          </c:val>
        </c:ser>
        <c:marker val="1"/>
        <c:axId val="90850432"/>
        <c:axId val="90851968"/>
      </c:lineChart>
      <c:catAx>
        <c:axId val="90850432"/>
        <c:scaling>
          <c:orientation val="minMax"/>
        </c:scaling>
        <c:axPos val="b"/>
        <c:tickLblPos val="nextTo"/>
        <c:crossAx val="90851968"/>
        <c:crosses val="autoZero"/>
        <c:auto val="1"/>
        <c:lblAlgn val="ctr"/>
        <c:lblOffset val="100"/>
      </c:catAx>
      <c:valAx>
        <c:axId val="90851968"/>
        <c:scaling>
          <c:orientation val="minMax"/>
          <c:max val="64"/>
          <c:min val="0"/>
        </c:scaling>
        <c:axPos val="l"/>
        <c:majorGridlines/>
        <c:numFmt formatCode="General" sourceLinked="1"/>
        <c:tickLblPos val="nextTo"/>
        <c:crossAx val="90850432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104775</xdr:colOff>
      <xdr:row>0</xdr:row>
      <xdr:rowOff>114300</xdr:rowOff>
    </xdr:from>
    <xdr:to>
      <xdr:col>25</xdr:col>
      <xdr:colOff>371474</xdr:colOff>
      <xdr:row>16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0</xdr:row>
      <xdr:rowOff>114299</xdr:rowOff>
    </xdr:from>
    <xdr:to>
      <xdr:col>12</xdr:col>
      <xdr:colOff>180975</xdr:colOff>
      <xdr:row>10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276225</xdr:colOff>
      <xdr:row>0</xdr:row>
      <xdr:rowOff>114300</xdr:rowOff>
    </xdr:from>
    <xdr:to>
      <xdr:col>17</xdr:col>
      <xdr:colOff>419100</xdr:colOff>
      <xdr:row>10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189706</xdr:colOff>
      <xdr:row>34</xdr:row>
      <xdr:rowOff>794</xdr:rowOff>
    </xdr:from>
    <xdr:to>
      <xdr:col>11</xdr:col>
      <xdr:colOff>794</xdr:colOff>
      <xdr:row>39</xdr:row>
      <xdr:rowOff>794</xdr:rowOff>
    </xdr:to>
    <xdr:cxnSp macro="">
      <xdr:nvCxnSpPr>
        <xdr:cNvPr id="5" name="Straight Arrow Connector 4"/>
        <xdr:cNvCxnSpPr/>
      </xdr:nvCxnSpPr>
      <xdr:spPr>
        <a:xfrm rot="5400000">
          <a:off x="3714750" y="2000250"/>
          <a:ext cx="9525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34</xdr:row>
      <xdr:rowOff>0</xdr:rowOff>
    </xdr:from>
    <xdr:to>
      <xdr:col>11</xdr:col>
      <xdr:colOff>0</xdr:colOff>
      <xdr:row>34</xdr:row>
      <xdr:rowOff>1588</xdr:rowOff>
    </xdr:to>
    <xdr:cxnSp macro="">
      <xdr:nvCxnSpPr>
        <xdr:cNvPr id="12" name="Straight Connector 11"/>
        <xdr:cNvCxnSpPr/>
      </xdr:nvCxnSpPr>
      <xdr:spPr>
        <a:xfrm>
          <a:off x="3429000" y="1524000"/>
          <a:ext cx="7620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36</xdr:row>
      <xdr:rowOff>0</xdr:rowOff>
    </xdr:from>
    <xdr:to>
      <xdr:col>11</xdr:col>
      <xdr:colOff>0</xdr:colOff>
      <xdr:row>36</xdr:row>
      <xdr:rowOff>1588</xdr:rowOff>
    </xdr:to>
    <xdr:cxnSp macro="">
      <xdr:nvCxnSpPr>
        <xdr:cNvPr id="14" name="Straight Connector 13"/>
        <xdr:cNvCxnSpPr/>
      </xdr:nvCxnSpPr>
      <xdr:spPr>
        <a:xfrm>
          <a:off x="3429000" y="1905000"/>
          <a:ext cx="7620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38</xdr:row>
      <xdr:rowOff>0</xdr:rowOff>
    </xdr:from>
    <xdr:to>
      <xdr:col>11</xdr:col>
      <xdr:colOff>0</xdr:colOff>
      <xdr:row>38</xdr:row>
      <xdr:rowOff>1588</xdr:rowOff>
    </xdr:to>
    <xdr:cxnSp macro="">
      <xdr:nvCxnSpPr>
        <xdr:cNvPr id="16" name="Straight Connector 15"/>
        <xdr:cNvCxnSpPr/>
      </xdr:nvCxnSpPr>
      <xdr:spPr>
        <a:xfrm>
          <a:off x="3429000" y="2286000"/>
          <a:ext cx="7620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1</xdr:colOff>
      <xdr:row>34</xdr:row>
      <xdr:rowOff>152987</xdr:rowOff>
    </xdr:from>
    <xdr:ext cx="761999" cy="609013"/>
    <xdr:sp macro="" textlink="">
      <xdr:nvSpPr>
        <xdr:cNvPr id="17" name="TextBox 16"/>
        <xdr:cNvSpPr txBox="1"/>
      </xdr:nvSpPr>
      <xdr:spPr>
        <a:xfrm>
          <a:off x="3429001" y="1676987"/>
          <a:ext cx="761999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r"/>
          <a:r>
            <a:rPr lang="en-US" sz="1100"/>
            <a:t>(multiply</a:t>
          </a:r>
          <a:br>
            <a:rPr lang="en-US" sz="1100"/>
          </a:br>
          <a:r>
            <a:rPr lang="en-US" sz="1100"/>
            <a:t>takes</a:t>
          </a:r>
          <a:r>
            <a:rPr lang="en-US" sz="1100" baseline="0"/>
            <a:t> 3</a:t>
          </a:r>
          <a:br>
            <a:rPr lang="en-US" sz="1100" baseline="0"/>
          </a:br>
          <a:r>
            <a:rPr lang="en-US" sz="1100" baseline="0"/>
            <a:t>clocks)</a:t>
          </a:r>
          <a:endParaRPr lang="en-US" sz="1100"/>
        </a:p>
      </xdr:txBody>
    </xdr:sp>
    <xdr:clientData/>
  </xdr:oneCellAnchor>
  <xdr:twoCellAnchor>
    <xdr:from>
      <xdr:col>12</xdr:col>
      <xdr:colOff>188912</xdr:colOff>
      <xdr:row>28</xdr:row>
      <xdr:rowOff>0</xdr:rowOff>
    </xdr:from>
    <xdr:to>
      <xdr:col>13</xdr:col>
      <xdr:colOff>0</xdr:colOff>
      <xdr:row>31</xdr:row>
      <xdr:rowOff>0</xdr:rowOff>
    </xdr:to>
    <xdr:cxnSp macro="">
      <xdr:nvCxnSpPr>
        <xdr:cNvPr id="18" name="Straight Arrow Connector 17"/>
        <xdr:cNvCxnSpPr/>
      </xdr:nvCxnSpPr>
      <xdr:spPr>
        <a:xfrm rot="5400000">
          <a:off x="4285456" y="5237956"/>
          <a:ext cx="5715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189706</xdr:colOff>
      <xdr:row>29</xdr:row>
      <xdr:rowOff>189706</xdr:rowOff>
    </xdr:from>
    <xdr:to>
      <xdr:col>12</xdr:col>
      <xdr:colOff>189706</xdr:colOff>
      <xdr:row>30</xdr:row>
      <xdr:rowOff>794</xdr:rowOff>
    </xdr:to>
    <xdr:cxnSp macro="">
      <xdr:nvCxnSpPr>
        <xdr:cNvPr id="19" name="Straight Connector 18"/>
        <xdr:cNvCxnSpPr/>
      </xdr:nvCxnSpPr>
      <xdr:spPr>
        <a:xfrm>
          <a:off x="3809206" y="5333206"/>
          <a:ext cx="7620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27</xdr:row>
      <xdr:rowOff>188912</xdr:rowOff>
    </xdr:from>
    <xdr:to>
      <xdr:col>13</xdr:col>
      <xdr:colOff>0</xdr:colOff>
      <xdr:row>28</xdr:row>
      <xdr:rowOff>0</xdr:rowOff>
    </xdr:to>
    <xdr:cxnSp macro="">
      <xdr:nvCxnSpPr>
        <xdr:cNvPr id="22" name="Straight Connector 21"/>
        <xdr:cNvCxnSpPr/>
      </xdr:nvCxnSpPr>
      <xdr:spPr>
        <a:xfrm>
          <a:off x="3810000" y="4951412"/>
          <a:ext cx="7620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</xdr:col>
      <xdr:colOff>1</xdr:colOff>
      <xdr:row>27</xdr:row>
      <xdr:rowOff>0</xdr:rowOff>
    </xdr:from>
    <xdr:ext cx="761999" cy="609013"/>
    <xdr:sp macro="" textlink="">
      <xdr:nvSpPr>
        <xdr:cNvPr id="23" name="TextBox 22"/>
        <xdr:cNvSpPr txBox="1"/>
      </xdr:nvSpPr>
      <xdr:spPr>
        <a:xfrm>
          <a:off x="3810001" y="4762500"/>
          <a:ext cx="761999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r"/>
          <a:r>
            <a:rPr lang="en-US" sz="1100"/>
            <a:t>(multiply</a:t>
          </a:r>
          <a:br>
            <a:rPr lang="en-US" sz="1100"/>
          </a:br>
          <a:r>
            <a:rPr lang="en-US" sz="1100"/>
            <a:t>takes</a:t>
          </a:r>
          <a:r>
            <a:rPr lang="en-US" sz="1100" baseline="0"/>
            <a:t> 3</a:t>
          </a:r>
          <a:br>
            <a:rPr lang="en-US" sz="1100" baseline="0"/>
          </a:br>
          <a:r>
            <a:rPr lang="en-US" sz="1100" baseline="0"/>
            <a:t>clocks)</a:t>
          </a:r>
          <a:endParaRPr lang="en-US" sz="1100"/>
        </a:p>
      </xdr:txBody>
    </xdr:sp>
    <xdr:clientData/>
  </xdr:oneCellAnchor>
  <xdr:twoCellAnchor>
    <xdr:from>
      <xdr:col>19</xdr:col>
      <xdr:colOff>0</xdr:colOff>
      <xdr:row>32</xdr:row>
      <xdr:rowOff>0</xdr:rowOff>
    </xdr:from>
    <xdr:to>
      <xdr:col>19</xdr:col>
      <xdr:colOff>794</xdr:colOff>
      <xdr:row>41</xdr:row>
      <xdr:rowOff>0</xdr:rowOff>
    </xdr:to>
    <xdr:cxnSp macro="">
      <xdr:nvCxnSpPr>
        <xdr:cNvPr id="24" name="Straight Arrow Connector 23"/>
        <xdr:cNvCxnSpPr/>
      </xdr:nvCxnSpPr>
      <xdr:spPr>
        <a:xfrm rot="5400000">
          <a:off x="4600412" y="6975265"/>
          <a:ext cx="1714500" cy="79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</xdr:colOff>
      <xdr:row>36</xdr:row>
      <xdr:rowOff>152987</xdr:rowOff>
    </xdr:from>
    <xdr:ext cx="761999" cy="609013"/>
    <xdr:sp macro="" textlink="">
      <xdr:nvSpPr>
        <xdr:cNvPr id="26" name="TextBox 25"/>
        <xdr:cNvSpPr txBox="1"/>
      </xdr:nvSpPr>
      <xdr:spPr>
        <a:xfrm>
          <a:off x="4695266" y="7033399"/>
          <a:ext cx="761999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r"/>
          <a:r>
            <a:rPr lang="en-US" sz="1100"/>
            <a:t>(multiply</a:t>
          </a:r>
          <a:br>
            <a:rPr lang="en-US" sz="1100"/>
          </a:br>
          <a:r>
            <a:rPr lang="en-US" sz="1100"/>
            <a:t>takes</a:t>
          </a:r>
          <a:r>
            <a:rPr lang="en-US" sz="1100" baseline="0"/>
            <a:t> 3</a:t>
          </a:r>
          <a:br>
            <a:rPr lang="en-US" sz="1100" baseline="0"/>
          </a:br>
          <a:r>
            <a:rPr lang="en-US" sz="1100" baseline="0"/>
            <a:t>clocks)</a:t>
          </a:r>
          <a:endParaRPr lang="en-US" sz="1100"/>
        </a:p>
      </xdr:txBody>
    </xdr:sp>
    <xdr:clientData/>
  </xdr:oneCellAnchor>
  <xdr:twoCellAnchor>
    <xdr:from>
      <xdr:col>15</xdr:col>
      <xdr:colOff>0</xdr:colOff>
      <xdr:row>40</xdr:row>
      <xdr:rowOff>0</xdr:rowOff>
    </xdr:from>
    <xdr:to>
      <xdr:col>19</xdr:col>
      <xdr:colOff>0</xdr:colOff>
      <xdr:row>40</xdr:row>
      <xdr:rowOff>1588</xdr:rowOff>
    </xdr:to>
    <xdr:cxnSp macro="">
      <xdr:nvCxnSpPr>
        <xdr:cNvPr id="29" name="Straight Connector 28"/>
        <xdr:cNvCxnSpPr/>
      </xdr:nvCxnSpPr>
      <xdr:spPr>
        <a:xfrm>
          <a:off x="4695265" y="7642412"/>
          <a:ext cx="7620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188912</xdr:colOff>
      <xdr:row>42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8" name="Straight Arrow Connector 27"/>
        <xdr:cNvCxnSpPr/>
      </xdr:nvCxnSpPr>
      <xdr:spPr>
        <a:xfrm rot="5400000">
          <a:off x="7075721" y="8117868"/>
          <a:ext cx="5715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42</xdr:row>
      <xdr:rowOff>0</xdr:rowOff>
    </xdr:from>
    <xdr:to>
      <xdr:col>25</xdr:col>
      <xdr:colOff>0</xdr:colOff>
      <xdr:row>42</xdr:row>
      <xdr:rowOff>1588</xdr:rowOff>
    </xdr:to>
    <xdr:cxnSp macro="">
      <xdr:nvCxnSpPr>
        <xdr:cNvPr id="30" name="Straight Connector 29"/>
        <xdr:cNvCxnSpPr/>
      </xdr:nvCxnSpPr>
      <xdr:spPr>
        <a:xfrm>
          <a:off x="6600265" y="7832912"/>
          <a:ext cx="7620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44</xdr:row>
      <xdr:rowOff>0</xdr:rowOff>
    </xdr:from>
    <xdr:to>
      <xdr:col>25</xdr:col>
      <xdr:colOff>0</xdr:colOff>
      <xdr:row>44</xdr:row>
      <xdr:rowOff>1588</xdr:rowOff>
    </xdr:to>
    <xdr:cxnSp macro="">
      <xdr:nvCxnSpPr>
        <xdr:cNvPr id="31" name="Straight Connector 30"/>
        <xdr:cNvCxnSpPr/>
      </xdr:nvCxnSpPr>
      <xdr:spPr>
        <a:xfrm>
          <a:off x="6600265" y="8213912"/>
          <a:ext cx="7620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0</xdr:colOff>
      <xdr:row>41</xdr:row>
      <xdr:rowOff>152987</xdr:rowOff>
    </xdr:from>
    <xdr:ext cx="761999" cy="609013"/>
    <xdr:sp macro="" textlink="">
      <xdr:nvSpPr>
        <xdr:cNvPr id="32" name="TextBox 31"/>
        <xdr:cNvSpPr txBox="1"/>
      </xdr:nvSpPr>
      <xdr:spPr>
        <a:xfrm>
          <a:off x="6600265" y="7795399"/>
          <a:ext cx="761999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r"/>
          <a:r>
            <a:rPr lang="en-US" sz="1100"/>
            <a:t>(multiply</a:t>
          </a:r>
          <a:br>
            <a:rPr lang="en-US" sz="1100"/>
          </a:br>
          <a:r>
            <a:rPr lang="en-US" sz="1100"/>
            <a:t>takes</a:t>
          </a:r>
          <a:r>
            <a:rPr lang="en-US" sz="1100" baseline="0"/>
            <a:t> 3</a:t>
          </a:r>
          <a:br>
            <a:rPr lang="en-US" sz="1100" baseline="0"/>
          </a:br>
          <a:r>
            <a:rPr lang="en-US" sz="1100" baseline="0"/>
            <a:t>clocks)</a:t>
          </a:r>
          <a:endParaRPr lang="en-US" sz="1100"/>
        </a:p>
      </xdr:txBody>
    </xdr:sp>
    <xdr:clientData/>
  </xdr:oneCellAnchor>
  <xdr:twoCellAnchor>
    <xdr:from>
      <xdr:col>15</xdr:col>
      <xdr:colOff>0</xdr:colOff>
      <xdr:row>31</xdr:row>
      <xdr:rowOff>189706</xdr:rowOff>
    </xdr:from>
    <xdr:to>
      <xdr:col>19</xdr:col>
      <xdr:colOff>0</xdr:colOff>
      <xdr:row>32</xdr:row>
      <xdr:rowOff>0</xdr:rowOff>
    </xdr:to>
    <xdr:cxnSp macro="">
      <xdr:nvCxnSpPr>
        <xdr:cNvPr id="20" name="Straight Connector 19"/>
        <xdr:cNvCxnSpPr/>
      </xdr:nvCxnSpPr>
      <xdr:spPr>
        <a:xfrm>
          <a:off x="4695265" y="6117618"/>
          <a:ext cx="762000" cy="79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75"/>
  <sheetViews>
    <sheetView workbookViewId="0">
      <selection activeCell="I12" sqref="I12"/>
    </sheetView>
  </sheetViews>
  <sheetFormatPr defaultRowHeight="15"/>
  <cols>
    <col min="1" max="55" width="2.85546875" customWidth="1"/>
  </cols>
  <sheetData>
    <row r="1" spans="1:58">
      <c r="A1">
        <v>2</v>
      </c>
      <c r="B1">
        <v>2</v>
      </c>
      <c r="C1">
        <v>2</v>
      </c>
      <c r="D1">
        <v>2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</row>
    <row r="2" spans="1:58">
      <c r="A2">
        <v>3</v>
      </c>
      <c r="B2">
        <v>2</v>
      </c>
      <c r="C2">
        <v>1</v>
      </c>
      <c r="D2">
        <v>0</v>
      </c>
      <c r="E2">
        <v>9</v>
      </c>
      <c r="F2">
        <v>8</v>
      </c>
      <c r="G2">
        <v>7</v>
      </c>
      <c r="H2">
        <v>6</v>
      </c>
      <c r="I2">
        <v>5</v>
      </c>
      <c r="J2">
        <v>4</v>
      </c>
      <c r="K2">
        <v>3</v>
      </c>
      <c r="L2">
        <v>2</v>
      </c>
      <c r="M2">
        <v>1</v>
      </c>
      <c r="N2">
        <v>0</v>
      </c>
      <c r="O2">
        <v>9</v>
      </c>
      <c r="P2">
        <v>8</v>
      </c>
      <c r="Q2">
        <v>7</v>
      </c>
      <c r="R2">
        <v>6</v>
      </c>
      <c r="S2">
        <v>5</v>
      </c>
      <c r="T2">
        <v>4</v>
      </c>
      <c r="U2">
        <v>3</v>
      </c>
      <c r="V2">
        <v>2</v>
      </c>
      <c r="W2">
        <v>1</v>
      </c>
      <c r="X2">
        <v>0</v>
      </c>
      <c r="AB2" t="s">
        <v>17</v>
      </c>
    </row>
    <row r="3" spans="1:58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58">
      <c r="I4" s="36" t="s">
        <v>1</v>
      </c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AB4" s="1" t="s">
        <v>3</v>
      </c>
    </row>
    <row r="5" spans="1:58">
      <c r="F5" s="36" t="s">
        <v>2</v>
      </c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58">
      <c r="F6">
        <v>0</v>
      </c>
      <c r="G6">
        <v>0</v>
      </c>
      <c r="H6">
        <v>0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BD6">
        <f>2^11</f>
        <v>2048</v>
      </c>
      <c r="BE6">
        <f>BD6/7</f>
        <v>292.57142857142856</v>
      </c>
      <c r="BF6">
        <f>BE6*4000</f>
        <v>1170285.7142857143</v>
      </c>
    </row>
    <row r="7" spans="1:58">
      <c r="BD7" t="s">
        <v>16</v>
      </c>
      <c r="BE7">
        <v>1022730</v>
      </c>
    </row>
    <row r="9" spans="1:58">
      <c r="I9" t="s">
        <v>114</v>
      </c>
      <c r="BD9" t="s">
        <v>4</v>
      </c>
      <c r="BE9">
        <v>0</v>
      </c>
      <c r="BF9">
        <f>(BE9*$BE$7)/16777216</f>
        <v>0</v>
      </c>
    </row>
    <row r="10" spans="1:58">
      <c r="I10" t="s">
        <v>115</v>
      </c>
      <c r="BE10">
        <v>1</v>
      </c>
      <c r="BF10">
        <f>(BE10*$BE$7)/16777216</f>
        <v>6.0959458351135254E-2</v>
      </c>
    </row>
    <row r="11" spans="1:58">
      <c r="BE11">
        <f>BE9+1024</f>
        <v>1024</v>
      </c>
      <c r="BF11">
        <f>(BE11*$BE$7)/16777216</f>
        <v>62.4224853515625</v>
      </c>
    </row>
    <row r="12" spans="1:58">
      <c r="I12" t="s">
        <v>116</v>
      </c>
      <c r="BE12">
        <f t="shared" ref="BE12:BE43" si="0">BE11+1024</f>
        <v>2048</v>
      </c>
      <c r="BF12">
        <f t="shared" ref="BF12:BF74" si="1">(BE12*$BE$7)/16777216</f>
        <v>124.844970703125</v>
      </c>
    </row>
    <row r="13" spans="1:58">
      <c r="BE13">
        <f t="shared" si="0"/>
        <v>3072</v>
      </c>
      <c r="BF13">
        <f t="shared" si="1"/>
        <v>187.2674560546875</v>
      </c>
    </row>
    <row r="14" spans="1:58">
      <c r="BE14">
        <f t="shared" si="0"/>
        <v>4096</v>
      </c>
      <c r="BF14">
        <f t="shared" si="1"/>
        <v>249.68994140625</v>
      </c>
    </row>
    <row r="15" spans="1:58">
      <c r="BE15">
        <f t="shared" si="0"/>
        <v>5120</v>
      </c>
      <c r="BF15">
        <f t="shared" si="1"/>
        <v>312.1124267578125</v>
      </c>
    </row>
    <row r="16" spans="1:58">
      <c r="BE16">
        <f t="shared" si="0"/>
        <v>6144</v>
      </c>
      <c r="BF16">
        <f t="shared" si="1"/>
        <v>374.534912109375</v>
      </c>
    </row>
    <row r="17" spans="57:58">
      <c r="BE17">
        <f t="shared" si="0"/>
        <v>7168</v>
      </c>
      <c r="BF17">
        <f t="shared" si="1"/>
        <v>436.9573974609375</v>
      </c>
    </row>
    <row r="18" spans="57:58">
      <c r="BE18">
        <f t="shared" si="0"/>
        <v>8192</v>
      </c>
      <c r="BF18">
        <f t="shared" si="1"/>
        <v>499.3798828125</v>
      </c>
    </row>
    <row r="19" spans="57:58">
      <c r="BE19">
        <f t="shared" si="0"/>
        <v>9216</v>
      </c>
      <c r="BF19">
        <f t="shared" si="1"/>
        <v>561.8023681640625</v>
      </c>
    </row>
    <row r="20" spans="57:58">
      <c r="BE20">
        <f t="shared" si="0"/>
        <v>10240</v>
      </c>
      <c r="BF20">
        <f t="shared" si="1"/>
        <v>624.224853515625</v>
      </c>
    </row>
    <row r="21" spans="57:58">
      <c r="BE21">
        <f t="shared" si="0"/>
        <v>11264</v>
      </c>
      <c r="BF21">
        <f t="shared" si="1"/>
        <v>686.6473388671875</v>
      </c>
    </row>
    <row r="22" spans="57:58">
      <c r="BE22">
        <f t="shared" si="0"/>
        <v>12288</v>
      </c>
      <c r="BF22">
        <f t="shared" si="1"/>
        <v>749.06982421875</v>
      </c>
    </row>
    <row r="23" spans="57:58">
      <c r="BE23">
        <f t="shared" si="0"/>
        <v>13312</v>
      </c>
      <c r="BF23">
        <f t="shared" si="1"/>
        <v>811.4923095703125</v>
      </c>
    </row>
    <row r="24" spans="57:58">
      <c r="BE24">
        <f t="shared" si="0"/>
        <v>14336</v>
      </c>
      <c r="BF24">
        <f t="shared" si="1"/>
        <v>873.914794921875</v>
      </c>
    </row>
    <row r="25" spans="57:58">
      <c r="BE25">
        <f t="shared" si="0"/>
        <v>15360</v>
      </c>
      <c r="BF25">
        <f t="shared" si="1"/>
        <v>936.3372802734375</v>
      </c>
    </row>
    <row r="26" spans="57:58">
      <c r="BE26">
        <f t="shared" si="0"/>
        <v>16384</v>
      </c>
      <c r="BF26">
        <f t="shared" si="1"/>
        <v>998.759765625</v>
      </c>
    </row>
    <row r="27" spans="57:58">
      <c r="BE27">
        <f t="shared" si="0"/>
        <v>17408</v>
      </c>
      <c r="BF27">
        <f t="shared" si="1"/>
        <v>1061.1822509765625</v>
      </c>
    </row>
    <row r="28" spans="57:58">
      <c r="BE28">
        <f t="shared" si="0"/>
        <v>18432</v>
      </c>
      <c r="BF28">
        <f t="shared" si="1"/>
        <v>1123.604736328125</v>
      </c>
    </row>
    <row r="29" spans="57:58">
      <c r="BE29">
        <f t="shared" si="0"/>
        <v>19456</v>
      </c>
      <c r="BF29">
        <f t="shared" si="1"/>
        <v>1186.0272216796875</v>
      </c>
    </row>
    <row r="30" spans="57:58">
      <c r="BE30">
        <f t="shared" si="0"/>
        <v>20480</v>
      </c>
      <c r="BF30">
        <f t="shared" si="1"/>
        <v>1248.44970703125</v>
      </c>
    </row>
    <row r="31" spans="57:58">
      <c r="BE31">
        <f t="shared" si="0"/>
        <v>21504</v>
      </c>
      <c r="BF31">
        <f t="shared" si="1"/>
        <v>1310.8721923828125</v>
      </c>
    </row>
    <row r="32" spans="57:58">
      <c r="BE32">
        <f t="shared" si="0"/>
        <v>22528</v>
      </c>
      <c r="BF32">
        <f t="shared" si="1"/>
        <v>1373.294677734375</v>
      </c>
    </row>
    <row r="33" spans="57:58">
      <c r="BE33">
        <f t="shared" si="0"/>
        <v>23552</v>
      </c>
      <c r="BF33">
        <f t="shared" si="1"/>
        <v>1435.7171630859375</v>
      </c>
    </row>
    <row r="34" spans="57:58">
      <c r="BE34">
        <f t="shared" si="0"/>
        <v>24576</v>
      </c>
      <c r="BF34">
        <f t="shared" si="1"/>
        <v>1498.1396484375</v>
      </c>
    </row>
    <row r="35" spans="57:58">
      <c r="BE35">
        <f t="shared" si="0"/>
        <v>25600</v>
      </c>
      <c r="BF35">
        <f t="shared" si="1"/>
        <v>1560.5621337890625</v>
      </c>
    </row>
    <row r="36" spans="57:58">
      <c r="BE36">
        <f t="shared" si="0"/>
        <v>26624</v>
      </c>
      <c r="BF36">
        <f t="shared" si="1"/>
        <v>1622.984619140625</v>
      </c>
    </row>
    <row r="37" spans="57:58">
      <c r="BE37">
        <f t="shared" si="0"/>
        <v>27648</v>
      </c>
      <c r="BF37">
        <f t="shared" si="1"/>
        <v>1685.4071044921875</v>
      </c>
    </row>
    <row r="38" spans="57:58">
      <c r="BE38">
        <f t="shared" si="0"/>
        <v>28672</v>
      </c>
      <c r="BF38">
        <f t="shared" si="1"/>
        <v>1747.82958984375</v>
      </c>
    </row>
    <row r="39" spans="57:58">
      <c r="BE39">
        <f t="shared" si="0"/>
        <v>29696</v>
      </c>
      <c r="BF39">
        <f t="shared" si="1"/>
        <v>1810.2520751953125</v>
      </c>
    </row>
    <row r="40" spans="57:58">
      <c r="BE40">
        <f t="shared" si="0"/>
        <v>30720</v>
      </c>
      <c r="BF40">
        <f t="shared" si="1"/>
        <v>1872.674560546875</v>
      </c>
    </row>
    <row r="41" spans="57:58">
      <c r="BE41">
        <f t="shared" si="0"/>
        <v>31744</v>
      </c>
      <c r="BF41">
        <f t="shared" si="1"/>
        <v>1935.0970458984375</v>
      </c>
    </row>
    <row r="42" spans="57:58">
      <c r="BE42">
        <f t="shared" si="0"/>
        <v>32768</v>
      </c>
      <c r="BF42">
        <f t="shared" si="1"/>
        <v>1997.51953125</v>
      </c>
    </row>
    <row r="43" spans="57:58">
      <c r="BE43">
        <f t="shared" si="0"/>
        <v>33792</v>
      </c>
      <c r="BF43">
        <f t="shared" si="1"/>
        <v>2059.9420166015625</v>
      </c>
    </row>
    <row r="44" spans="57:58">
      <c r="BE44">
        <f t="shared" ref="BE44:BE73" si="2">BE43+1024</f>
        <v>34816</v>
      </c>
      <c r="BF44">
        <f t="shared" si="1"/>
        <v>2122.364501953125</v>
      </c>
    </row>
    <row r="45" spans="57:58">
      <c r="BE45">
        <f t="shared" si="2"/>
        <v>35840</v>
      </c>
      <c r="BF45">
        <f t="shared" si="1"/>
        <v>2184.7869873046875</v>
      </c>
    </row>
    <row r="46" spans="57:58">
      <c r="BE46">
        <f t="shared" si="2"/>
        <v>36864</v>
      </c>
      <c r="BF46">
        <f t="shared" si="1"/>
        <v>2247.20947265625</v>
      </c>
    </row>
    <row r="47" spans="57:58">
      <c r="BE47">
        <f t="shared" si="2"/>
        <v>37888</v>
      </c>
      <c r="BF47">
        <f t="shared" si="1"/>
        <v>2309.6319580078125</v>
      </c>
    </row>
    <row r="48" spans="57:58">
      <c r="BE48">
        <f t="shared" si="2"/>
        <v>38912</v>
      </c>
      <c r="BF48">
        <f t="shared" si="1"/>
        <v>2372.054443359375</v>
      </c>
    </row>
    <row r="49" spans="57:58">
      <c r="BE49">
        <f t="shared" si="2"/>
        <v>39936</v>
      </c>
      <c r="BF49">
        <f t="shared" si="1"/>
        <v>2434.4769287109375</v>
      </c>
    </row>
    <row r="50" spans="57:58">
      <c r="BE50">
        <f t="shared" si="2"/>
        <v>40960</v>
      </c>
      <c r="BF50">
        <f t="shared" si="1"/>
        <v>2496.8994140625</v>
      </c>
    </row>
    <row r="51" spans="57:58">
      <c r="BE51">
        <f t="shared" si="2"/>
        <v>41984</v>
      </c>
      <c r="BF51">
        <f t="shared" si="1"/>
        <v>2559.3218994140625</v>
      </c>
    </row>
    <row r="52" spans="57:58">
      <c r="BE52">
        <f t="shared" si="2"/>
        <v>43008</v>
      </c>
      <c r="BF52">
        <f t="shared" si="1"/>
        <v>2621.744384765625</v>
      </c>
    </row>
    <row r="53" spans="57:58">
      <c r="BE53">
        <f t="shared" si="2"/>
        <v>44032</v>
      </c>
      <c r="BF53">
        <f t="shared" si="1"/>
        <v>2684.1668701171875</v>
      </c>
    </row>
    <row r="54" spans="57:58">
      <c r="BE54">
        <f t="shared" si="2"/>
        <v>45056</v>
      </c>
      <c r="BF54">
        <f t="shared" si="1"/>
        <v>2746.58935546875</v>
      </c>
    </row>
    <row r="55" spans="57:58">
      <c r="BE55">
        <f t="shared" si="2"/>
        <v>46080</v>
      </c>
      <c r="BF55">
        <f t="shared" si="1"/>
        <v>2809.0118408203125</v>
      </c>
    </row>
    <row r="56" spans="57:58">
      <c r="BE56">
        <f t="shared" si="2"/>
        <v>47104</v>
      </c>
      <c r="BF56">
        <f t="shared" si="1"/>
        <v>2871.434326171875</v>
      </c>
    </row>
    <row r="57" spans="57:58">
      <c r="BE57">
        <f t="shared" si="2"/>
        <v>48128</v>
      </c>
      <c r="BF57">
        <f t="shared" si="1"/>
        <v>2933.8568115234375</v>
      </c>
    </row>
    <row r="58" spans="57:58">
      <c r="BE58">
        <f t="shared" si="2"/>
        <v>49152</v>
      </c>
      <c r="BF58">
        <f t="shared" si="1"/>
        <v>2996.279296875</v>
      </c>
    </row>
    <row r="59" spans="57:58">
      <c r="BE59">
        <f t="shared" si="2"/>
        <v>50176</v>
      </c>
      <c r="BF59">
        <f t="shared" si="1"/>
        <v>3058.7017822265625</v>
      </c>
    </row>
    <row r="60" spans="57:58">
      <c r="BE60">
        <f t="shared" si="2"/>
        <v>51200</v>
      </c>
      <c r="BF60">
        <f t="shared" si="1"/>
        <v>3121.124267578125</v>
      </c>
    </row>
    <row r="61" spans="57:58">
      <c r="BE61">
        <f t="shared" si="2"/>
        <v>52224</v>
      </c>
      <c r="BF61">
        <f t="shared" si="1"/>
        <v>3183.5467529296875</v>
      </c>
    </row>
    <row r="62" spans="57:58">
      <c r="BE62">
        <f t="shared" si="2"/>
        <v>53248</v>
      </c>
      <c r="BF62">
        <f t="shared" si="1"/>
        <v>3245.96923828125</v>
      </c>
    </row>
    <row r="63" spans="57:58">
      <c r="BE63">
        <f t="shared" si="2"/>
        <v>54272</v>
      </c>
      <c r="BF63">
        <f t="shared" si="1"/>
        <v>3308.3917236328125</v>
      </c>
    </row>
    <row r="64" spans="57:58">
      <c r="BE64">
        <f t="shared" si="2"/>
        <v>55296</v>
      </c>
      <c r="BF64">
        <f t="shared" si="1"/>
        <v>3370.814208984375</v>
      </c>
    </row>
    <row r="65" spans="57:58">
      <c r="BE65">
        <f t="shared" si="2"/>
        <v>56320</v>
      </c>
      <c r="BF65">
        <f t="shared" si="1"/>
        <v>3433.2366943359375</v>
      </c>
    </row>
    <row r="66" spans="57:58">
      <c r="BE66">
        <f t="shared" si="2"/>
        <v>57344</v>
      </c>
      <c r="BF66">
        <f t="shared" si="1"/>
        <v>3495.6591796875</v>
      </c>
    </row>
    <row r="67" spans="57:58">
      <c r="BE67">
        <f t="shared" si="2"/>
        <v>58368</v>
      </c>
      <c r="BF67">
        <f t="shared" si="1"/>
        <v>3558.0816650390625</v>
      </c>
    </row>
    <row r="68" spans="57:58">
      <c r="BE68">
        <f t="shared" si="2"/>
        <v>59392</v>
      </c>
      <c r="BF68">
        <f t="shared" si="1"/>
        <v>3620.504150390625</v>
      </c>
    </row>
    <row r="69" spans="57:58">
      <c r="BE69">
        <f t="shared" si="2"/>
        <v>60416</v>
      </c>
      <c r="BF69">
        <f t="shared" si="1"/>
        <v>3682.9266357421875</v>
      </c>
    </row>
    <row r="70" spans="57:58">
      <c r="BE70">
        <f t="shared" si="2"/>
        <v>61440</v>
      </c>
      <c r="BF70">
        <f t="shared" si="1"/>
        <v>3745.34912109375</v>
      </c>
    </row>
    <row r="71" spans="57:58">
      <c r="BE71">
        <f t="shared" si="2"/>
        <v>62464</v>
      </c>
      <c r="BF71">
        <f t="shared" si="1"/>
        <v>3807.7716064453125</v>
      </c>
    </row>
    <row r="72" spans="57:58">
      <c r="BE72">
        <f t="shared" si="2"/>
        <v>63488</v>
      </c>
      <c r="BF72">
        <f t="shared" si="1"/>
        <v>3870.194091796875</v>
      </c>
    </row>
    <row r="73" spans="57:58">
      <c r="BE73">
        <f t="shared" si="2"/>
        <v>64512</v>
      </c>
      <c r="BF73">
        <f t="shared" si="1"/>
        <v>3932.6165771484375</v>
      </c>
    </row>
    <row r="74" spans="57:58">
      <c r="BE74">
        <v>65535</v>
      </c>
      <c r="BF74">
        <f t="shared" si="1"/>
        <v>3994.9781030416489</v>
      </c>
    </row>
    <row r="75" spans="57:58">
      <c r="BE75">
        <f>BE73+1024</f>
        <v>65536</v>
      </c>
      <c r="BF75">
        <f>(BE75*$BE$7)/16777216</f>
        <v>3995.0390625</v>
      </c>
    </row>
  </sheetData>
  <mergeCells count="3">
    <mergeCell ref="A3:X3"/>
    <mergeCell ref="I4:X4"/>
    <mergeCell ref="F5:P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21"/>
  <sheetViews>
    <sheetView workbookViewId="0">
      <selection activeCell="AE6" sqref="AE6"/>
    </sheetView>
  </sheetViews>
  <sheetFormatPr defaultRowHeight="15"/>
  <cols>
    <col min="1" max="32" width="2.85546875" customWidth="1"/>
    <col min="34" max="34" width="28.85546875" bestFit="1" customWidth="1"/>
    <col min="35" max="35" width="9" bestFit="1" customWidth="1"/>
  </cols>
  <sheetData>
    <row r="1" spans="1:37">
      <c r="A1">
        <v>0</v>
      </c>
      <c r="B1">
        <f>A1+1</f>
        <v>1</v>
      </c>
      <c r="C1">
        <f>B1+1</f>
        <v>2</v>
      </c>
      <c r="D1">
        <f>C1+1</f>
        <v>3</v>
      </c>
      <c r="E1">
        <f>D1+1</f>
        <v>4</v>
      </c>
      <c r="F1">
        <f>E1+1</f>
        <v>5</v>
      </c>
      <c r="G1">
        <f t="shared" ref="G1:AF1" si="0">F1+1</f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H1" s="37" t="s">
        <v>7</v>
      </c>
      <c r="AI1" s="37"/>
    </row>
    <row r="2" spans="1:37">
      <c r="A2" s="36" t="s">
        <v>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 t="s">
        <v>45</v>
      </c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H2" t="s">
        <v>5</v>
      </c>
      <c r="AI2">
        <v>2048</v>
      </c>
    </row>
    <row r="3" spans="1:37"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 s="36" t="s">
        <v>18</v>
      </c>
      <c r="Y3" s="36"/>
      <c r="Z3" s="36"/>
      <c r="AA3" s="36"/>
      <c r="AB3" s="36"/>
      <c r="AC3" s="36"/>
      <c r="AD3" s="36"/>
      <c r="AH3" t="s">
        <v>6</v>
      </c>
      <c r="AI3">
        <v>14</v>
      </c>
    </row>
    <row r="4" spans="1:37"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 s="36" t="s">
        <v>14</v>
      </c>
      <c r="Y4" s="36"/>
      <c r="Z4" s="36"/>
      <c r="AA4" s="36"/>
      <c r="AB4" s="36"/>
      <c r="AC4" s="36"/>
      <c r="AD4" s="36"/>
      <c r="AE4" s="36"/>
      <c r="AH4" t="s">
        <v>8</v>
      </c>
      <c r="AI4">
        <f>AI2*AI3</f>
        <v>28672</v>
      </c>
    </row>
    <row r="5" spans="1:37">
      <c r="Q5" s="36" t="s">
        <v>15</v>
      </c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H5" t="s">
        <v>9</v>
      </c>
      <c r="AI5">
        <f>4+4</f>
        <v>8</v>
      </c>
    </row>
    <row r="6" spans="1:37">
      <c r="Q6">
        <f t="shared" ref="Q6:AC6" si="1">R6*2</f>
        <v>32768</v>
      </c>
      <c r="R6">
        <f t="shared" si="1"/>
        <v>16384</v>
      </c>
      <c r="S6">
        <f t="shared" si="1"/>
        <v>8192</v>
      </c>
      <c r="T6">
        <f t="shared" si="1"/>
        <v>4096</v>
      </c>
      <c r="U6">
        <f t="shared" si="1"/>
        <v>2048</v>
      </c>
      <c r="V6">
        <f t="shared" si="1"/>
        <v>1024</v>
      </c>
      <c r="W6">
        <f t="shared" si="1"/>
        <v>512</v>
      </c>
      <c r="X6">
        <f t="shared" si="1"/>
        <v>256</v>
      </c>
      <c r="Y6">
        <f t="shared" si="1"/>
        <v>128</v>
      </c>
      <c r="Z6">
        <f t="shared" si="1"/>
        <v>64</v>
      </c>
      <c r="AA6">
        <f t="shared" si="1"/>
        <v>32</v>
      </c>
      <c r="AB6">
        <f t="shared" si="1"/>
        <v>16</v>
      </c>
      <c r="AC6">
        <f t="shared" si="1"/>
        <v>8</v>
      </c>
      <c r="AD6">
        <v>4</v>
      </c>
      <c r="AH6" t="s">
        <v>10</v>
      </c>
      <c r="AI6">
        <v>128</v>
      </c>
    </row>
    <row r="7" spans="1:37">
      <c r="AH7" t="s">
        <v>126</v>
      </c>
      <c r="AI7">
        <f>AI4/AI6</f>
        <v>224</v>
      </c>
      <c r="AJ7" t="s">
        <v>13</v>
      </c>
    </row>
    <row r="8" spans="1:37">
      <c r="D8" t="s">
        <v>117</v>
      </c>
      <c r="AH8" t="s">
        <v>11</v>
      </c>
      <c r="AI8">
        <v>7</v>
      </c>
      <c r="AJ8" s="1" t="s">
        <v>12</v>
      </c>
    </row>
    <row r="9" spans="1:37">
      <c r="D9" t="s">
        <v>118</v>
      </c>
      <c r="AH9" t="s">
        <v>24</v>
      </c>
      <c r="AI9">
        <v>2</v>
      </c>
      <c r="AJ9" t="s">
        <v>25</v>
      </c>
      <c r="AK9">
        <v>2</v>
      </c>
    </row>
    <row r="10" spans="1:37">
      <c r="D10" t="s">
        <v>119</v>
      </c>
      <c r="AH10" t="s">
        <v>47</v>
      </c>
      <c r="AI10">
        <v>9</v>
      </c>
      <c r="AK10">
        <v>9</v>
      </c>
    </row>
    <row r="11" spans="1:37">
      <c r="AH11" t="s">
        <v>19</v>
      </c>
      <c r="AI11">
        <v>20000</v>
      </c>
      <c r="AJ11" t="s">
        <v>20</v>
      </c>
    </row>
    <row r="12" spans="1:37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AH12" t="s">
        <v>21</v>
      </c>
      <c r="AI12">
        <f>AI11*7</f>
        <v>140000</v>
      </c>
      <c r="AJ12" t="s">
        <v>20</v>
      </c>
    </row>
    <row r="13" spans="1:37">
      <c r="AI13">
        <f>AI12/1000</f>
        <v>140</v>
      </c>
      <c r="AJ13" t="s">
        <v>23</v>
      </c>
    </row>
    <row r="14" spans="1:37">
      <c r="AI14">
        <f>AI13/1000</f>
        <v>0.14000000000000001</v>
      </c>
      <c r="AJ14" t="s">
        <v>22</v>
      </c>
    </row>
    <row r="15" spans="1:37">
      <c r="AH15" t="s">
        <v>26</v>
      </c>
      <c r="AI15">
        <f>AI14*256</f>
        <v>35.840000000000003</v>
      </c>
      <c r="AJ15" t="s">
        <v>27</v>
      </c>
    </row>
    <row r="17" spans="34:37">
      <c r="AH17" s="38" t="s">
        <v>44</v>
      </c>
      <c r="AI17">
        <f>Q6</f>
        <v>32768</v>
      </c>
      <c r="AJ17" t="s">
        <v>20</v>
      </c>
      <c r="AK17">
        <f>AK18*1000</f>
        <v>35156.25</v>
      </c>
    </row>
    <row r="18" spans="34:37">
      <c r="AH18" s="38"/>
      <c r="AI18">
        <f>AI17/1000</f>
        <v>32.768000000000001</v>
      </c>
      <c r="AJ18" t="s">
        <v>23</v>
      </c>
      <c r="AK18">
        <f>AK19*1000</f>
        <v>35.15625</v>
      </c>
    </row>
    <row r="19" spans="34:37">
      <c r="AH19" s="38"/>
      <c r="AI19">
        <f>AI18/1000</f>
        <v>3.2767999999999999E-2</v>
      </c>
      <c r="AJ19" t="s">
        <v>27</v>
      </c>
      <c r="AK19">
        <f>AK20/(2^AK10)</f>
        <v>3.515625E-2</v>
      </c>
    </row>
    <row r="20" spans="34:37">
      <c r="AH20" t="s">
        <v>26</v>
      </c>
      <c r="AI20">
        <f>AI19*(2^AI10)</f>
        <v>16.777215999999999</v>
      </c>
      <c r="AJ20" t="s">
        <v>27</v>
      </c>
      <c r="AK20">
        <f>AK21/AK9</f>
        <v>18</v>
      </c>
    </row>
    <row r="21" spans="34:37">
      <c r="AH21" t="s">
        <v>46</v>
      </c>
      <c r="AI21">
        <f>AI9*AI20</f>
        <v>33.554431999999998</v>
      </c>
      <c r="AJ21" t="s">
        <v>27</v>
      </c>
      <c r="AK21">
        <v>36</v>
      </c>
    </row>
  </sheetData>
  <mergeCells count="7">
    <mergeCell ref="AH17:AH19"/>
    <mergeCell ref="A2:P2"/>
    <mergeCell ref="Q2:AD2"/>
    <mergeCell ref="AH1:AI1"/>
    <mergeCell ref="X4:AE4"/>
    <mergeCell ref="Q5:AE5"/>
    <mergeCell ref="X3:AD3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1"/>
  <sheetViews>
    <sheetView workbookViewId="0">
      <selection activeCell="F21" sqref="F21"/>
    </sheetView>
  </sheetViews>
  <sheetFormatPr defaultRowHeight="15"/>
  <cols>
    <col min="2" max="2" width="3.28515625" bestFit="1" customWidth="1"/>
    <col min="3" max="3" width="6" bestFit="1" customWidth="1"/>
    <col min="4" max="4" width="3.140625" bestFit="1" customWidth="1"/>
    <col min="7" max="7" width="3.28515625" bestFit="1" customWidth="1"/>
    <col min="8" max="8" width="8" bestFit="1" customWidth="1"/>
    <col min="11" max="11" width="3.28515625" bestFit="1" customWidth="1"/>
    <col min="12" max="12" width="9.140625" customWidth="1"/>
    <col min="14" max="14" width="14.140625" bestFit="1" customWidth="1"/>
  </cols>
  <sheetData>
    <row r="1" spans="1:15">
      <c r="A1" s="39" t="s">
        <v>120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3" spans="1:15">
      <c r="A3" s="36" t="s">
        <v>42</v>
      </c>
      <c r="B3" s="36"/>
      <c r="C3" s="36"/>
      <c r="F3" s="40" t="s">
        <v>40</v>
      </c>
      <c r="G3" s="40"/>
      <c r="H3" s="40"/>
      <c r="J3" s="40" t="s">
        <v>41</v>
      </c>
      <c r="K3" s="40"/>
      <c r="L3" s="40"/>
    </row>
    <row r="4" spans="1:15">
      <c r="A4" s="41">
        <v>0</v>
      </c>
      <c r="B4" t="s">
        <v>28</v>
      </c>
      <c r="C4">
        <v>16.350000000000001</v>
      </c>
      <c r="D4" t="s">
        <v>20</v>
      </c>
      <c r="F4" s="42">
        <v>7</v>
      </c>
      <c r="G4" s="5" t="s">
        <v>28</v>
      </c>
      <c r="H4" s="6">
        <v>2093</v>
      </c>
      <c r="J4" s="43">
        <v>8</v>
      </c>
      <c r="K4" s="5" t="s">
        <v>28</v>
      </c>
      <c r="L4" s="5">
        <f>H4*2^($J$4-$F$4)</f>
        <v>4186</v>
      </c>
    </row>
    <row r="5" spans="1:15">
      <c r="A5" s="41"/>
      <c r="B5" t="s">
        <v>29</v>
      </c>
      <c r="C5">
        <v>17.32</v>
      </c>
      <c r="F5" s="42"/>
      <c r="G5" s="5" t="s">
        <v>29</v>
      </c>
      <c r="H5" s="6">
        <v>2217.46</v>
      </c>
      <c r="J5" s="43"/>
      <c r="K5" s="5" t="s">
        <v>29</v>
      </c>
      <c r="L5" s="5">
        <f t="shared" ref="L5:L15" si="0">H5*2^($J$4-$F$4)</f>
        <v>4434.92</v>
      </c>
    </row>
    <row r="6" spans="1:15">
      <c r="A6" s="41"/>
      <c r="B6" t="s">
        <v>30</v>
      </c>
      <c r="C6">
        <v>18.350000000000001</v>
      </c>
      <c r="F6" s="42"/>
      <c r="G6" s="5" t="s">
        <v>30</v>
      </c>
      <c r="H6" s="6">
        <v>2349.3200000000002</v>
      </c>
      <c r="J6" s="43"/>
      <c r="K6" s="5" t="s">
        <v>30</v>
      </c>
      <c r="L6" s="5">
        <f t="shared" si="0"/>
        <v>4698.6400000000003</v>
      </c>
    </row>
    <row r="7" spans="1:15">
      <c r="A7" s="41"/>
      <c r="B7" t="s">
        <v>31</v>
      </c>
      <c r="C7">
        <v>19.45</v>
      </c>
      <c r="F7" s="42"/>
      <c r="G7" s="5" t="s">
        <v>31</v>
      </c>
      <c r="H7" s="6">
        <v>2489.02</v>
      </c>
      <c r="J7" s="43"/>
      <c r="K7" s="5" t="s">
        <v>31</v>
      </c>
      <c r="L7" s="5">
        <f t="shared" si="0"/>
        <v>4978.04</v>
      </c>
    </row>
    <row r="8" spans="1:15">
      <c r="A8" s="41"/>
      <c r="B8" t="s">
        <v>32</v>
      </c>
      <c r="C8">
        <v>20.6</v>
      </c>
      <c r="F8" s="42"/>
      <c r="G8" s="5" t="s">
        <v>32</v>
      </c>
      <c r="H8" s="6">
        <v>2637.02</v>
      </c>
      <c r="J8" s="43"/>
      <c r="K8" s="5" t="s">
        <v>32</v>
      </c>
      <c r="L8" s="5">
        <f t="shared" si="0"/>
        <v>5274.04</v>
      </c>
    </row>
    <row r="9" spans="1:15">
      <c r="A9" s="41"/>
      <c r="B9" t="s">
        <v>33</v>
      </c>
      <c r="C9">
        <v>21.83</v>
      </c>
      <c r="F9" s="42"/>
      <c r="G9" s="5" t="s">
        <v>33</v>
      </c>
      <c r="H9" s="6">
        <v>2793.83</v>
      </c>
      <c r="J9" s="43"/>
      <c r="K9" s="5" t="s">
        <v>33</v>
      </c>
      <c r="L9" s="5">
        <f t="shared" si="0"/>
        <v>5587.66</v>
      </c>
    </row>
    <row r="10" spans="1:15">
      <c r="A10" s="41"/>
      <c r="B10" t="s">
        <v>34</v>
      </c>
      <c r="C10">
        <v>23.12</v>
      </c>
      <c r="F10" s="42"/>
      <c r="G10" s="5" t="s">
        <v>34</v>
      </c>
      <c r="H10" s="6">
        <v>2959.96</v>
      </c>
      <c r="J10" s="43"/>
      <c r="K10" s="5" t="s">
        <v>34</v>
      </c>
      <c r="L10" s="5">
        <f t="shared" si="0"/>
        <v>5919.92</v>
      </c>
    </row>
    <row r="11" spans="1:15">
      <c r="A11" s="41"/>
      <c r="B11" t="s">
        <v>35</v>
      </c>
      <c r="C11">
        <v>24.5</v>
      </c>
      <c r="F11" s="42"/>
      <c r="G11" s="5" t="s">
        <v>35</v>
      </c>
      <c r="H11" s="6">
        <v>3135.96</v>
      </c>
      <c r="J11" s="43"/>
      <c r="K11" s="5" t="s">
        <v>35</v>
      </c>
      <c r="L11" s="5">
        <f t="shared" si="0"/>
        <v>6271.92</v>
      </c>
      <c r="N11" t="s">
        <v>43</v>
      </c>
      <c r="O11">
        <v>4000</v>
      </c>
    </row>
    <row r="12" spans="1:15">
      <c r="A12" s="41"/>
      <c r="B12" t="s">
        <v>36</v>
      </c>
      <c r="C12">
        <v>25.96</v>
      </c>
      <c r="F12" s="42"/>
      <c r="G12" s="5" t="s">
        <v>36</v>
      </c>
      <c r="H12" s="6">
        <v>3322.44</v>
      </c>
      <c r="J12" s="43"/>
      <c r="K12" s="5" t="s">
        <v>36</v>
      </c>
      <c r="L12" s="5">
        <f t="shared" si="0"/>
        <v>6644.88</v>
      </c>
    </row>
    <row r="13" spans="1:15">
      <c r="A13" s="41"/>
      <c r="B13" t="s">
        <v>37</v>
      </c>
      <c r="C13">
        <v>27.5</v>
      </c>
      <c r="F13" s="42"/>
      <c r="G13" s="5" t="s">
        <v>37</v>
      </c>
      <c r="H13" s="6">
        <v>3520</v>
      </c>
      <c r="J13" s="43"/>
      <c r="K13" s="5" t="s">
        <v>37</v>
      </c>
      <c r="L13" s="5">
        <f t="shared" si="0"/>
        <v>7040</v>
      </c>
    </row>
    <row r="14" spans="1:15">
      <c r="A14" s="41"/>
      <c r="B14" t="s">
        <v>38</v>
      </c>
      <c r="C14">
        <v>29.14</v>
      </c>
      <c r="F14" s="42"/>
      <c r="G14" s="5" t="s">
        <v>38</v>
      </c>
      <c r="H14" s="6">
        <v>3729.31</v>
      </c>
      <c r="J14" s="43"/>
      <c r="K14" s="5" t="s">
        <v>38</v>
      </c>
      <c r="L14" s="5">
        <f t="shared" si="0"/>
        <v>7458.62</v>
      </c>
    </row>
    <row r="15" spans="1:15">
      <c r="A15" s="41"/>
      <c r="B15" t="s">
        <v>39</v>
      </c>
      <c r="C15">
        <v>30.87</v>
      </c>
      <c r="F15" s="42"/>
      <c r="G15" s="5" t="s">
        <v>39</v>
      </c>
      <c r="H15" s="6">
        <v>3951.07</v>
      </c>
      <c r="J15" s="43"/>
      <c r="K15" s="5" t="s">
        <v>39</v>
      </c>
      <c r="L15" s="5">
        <f t="shared" si="0"/>
        <v>7902.14</v>
      </c>
    </row>
    <row r="17" spans="6:6">
      <c r="F17" t="s">
        <v>121</v>
      </c>
    </row>
    <row r="18" spans="6:6">
      <c r="F18" t="s">
        <v>122</v>
      </c>
    </row>
    <row r="19" spans="6:6">
      <c r="F19" t="s">
        <v>123</v>
      </c>
    </row>
    <row r="20" spans="6:6">
      <c r="F20" t="s">
        <v>124</v>
      </c>
    </row>
    <row r="21" spans="6:6">
      <c r="F21" t="s">
        <v>125</v>
      </c>
    </row>
  </sheetData>
  <mergeCells count="7">
    <mergeCell ref="A1:L1"/>
    <mergeCell ref="J3:L3"/>
    <mergeCell ref="A3:C3"/>
    <mergeCell ref="A4:A15"/>
    <mergeCell ref="F4:F15"/>
    <mergeCell ref="J4:J15"/>
    <mergeCell ref="F3:H3"/>
  </mergeCells>
  <pageMargins left="0.7" right="0.7" top="0.75" bottom="0.75" header="0.3" footer="0.3"/>
  <pageSetup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S37"/>
  <sheetViews>
    <sheetView topLeftCell="D1" workbookViewId="0">
      <selection activeCell="R3" sqref="R3"/>
    </sheetView>
  </sheetViews>
  <sheetFormatPr defaultRowHeight="15"/>
  <cols>
    <col min="1" max="1" width="26.140625" bestFit="1" customWidth="1"/>
    <col min="2" max="2" width="24.28515625" bestFit="1" customWidth="1"/>
    <col min="5" max="5" width="5" bestFit="1" customWidth="1"/>
    <col min="6" max="6" width="3.5703125" bestFit="1" customWidth="1"/>
    <col min="7" max="7" width="2" bestFit="1" customWidth="1"/>
    <col min="8" max="8" width="10" bestFit="1" customWidth="1"/>
    <col min="9" max="9" width="4.7109375" bestFit="1" customWidth="1"/>
    <col min="10" max="11" width="3.28515625" customWidth="1"/>
    <col min="13" max="13" width="3.5703125" bestFit="1" customWidth="1"/>
    <col min="14" max="14" width="2" bestFit="1" customWidth="1"/>
    <col min="15" max="15" width="12" bestFit="1" customWidth="1"/>
    <col min="16" max="16" width="4.7109375" bestFit="1" customWidth="1"/>
    <col min="17" max="17" width="12" bestFit="1" customWidth="1"/>
    <col min="18" max="18" width="12" customWidth="1"/>
    <col min="19" max="19" width="12.42578125" bestFit="1" customWidth="1"/>
  </cols>
  <sheetData>
    <row r="1" spans="1:19">
      <c r="A1" t="s">
        <v>48</v>
      </c>
      <c r="B1">
        <f>36/(512*2)</f>
        <v>3.515625E-2</v>
      </c>
      <c r="C1" t="s">
        <v>27</v>
      </c>
      <c r="D1" s="8" t="s">
        <v>58</v>
      </c>
      <c r="E1" s="42" t="s">
        <v>55</v>
      </c>
      <c r="F1" s="42"/>
      <c r="G1" s="42"/>
      <c r="H1" s="42"/>
      <c r="I1" s="42"/>
      <c r="K1" s="42" t="s">
        <v>56</v>
      </c>
      <c r="L1" s="42"/>
      <c r="M1" s="42"/>
      <c r="N1" s="42"/>
      <c r="O1" s="42"/>
      <c r="P1" s="42"/>
      <c r="Q1" s="42"/>
      <c r="R1" s="16"/>
      <c r="S1" s="5" t="s">
        <v>57</v>
      </c>
    </row>
    <row r="2" spans="1:19">
      <c r="B2">
        <f>B1*1000</f>
        <v>35.15625</v>
      </c>
      <c r="C2" t="s">
        <v>23</v>
      </c>
      <c r="E2" s="5">
        <v>1</v>
      </c>
      <c r="F2" s="5" t="s">
        <v>50</v>
      </c>
      <c r="G2" s="7" t="s">
        <v>54</v>
      </c>
      <c r="H2" s="5">
        <f>E2/$B$5</f>
        <v>35.15625</v>
      </c>
      <c r="I2" s="5" t="s">
        <v>53</v>
      </c>
      <c r="K2" s="5">
        <v>0</v>
      </c>
      <c r="L2" s="5">
        <v>0</v>
      </c>
      <c r="M2" s="5" t="s">
        <v>50</v>
      </c>
      <c r="N2" s="7" t="s">
        <v>54</v>
      </c>
      <c r="O2" s="5">
        <f>L2/$B$5</f>
        <v>0</v>
      </c>
      <c r="P2" s="5" t="s">
        <v>53</v>
      </c>
      <c r="Q2" s="5"/>
      <c r="R2" s="5"/>
      <c r="S2" s="5"/>
    </row>
    <row r="3" spans="1:19">
      <c r="B3">
        <f>B2*1000</f>
        <v>35156.25</v>
      </c>
      <c r="C3" t="s">
        <v>20</v>
      </c>
      <c r="D3">
        <f t="shared" ref="D3:D17" si="0">E3/E2</f>
        <v>8</v>
      </c>
      <c r="E3" s="5">
        <v>8</v>
      </c>
      <c r="F3" s="5" t="s">
        <v>50</v>
      </c>
      <c r="G3" s="7" t="s">
        <v>54</v>
      </c>
      <c r="H3" s="5">
        <f t="shared" ref="H3:H17" si="1">E3/$B$5</f>
        <v>281.25</v>
      </c>
      <c r="I3" s="5" t="s">
        <v>53</v>
      </c>
      <c r="K3" s="5">
        <f>K2+1</f>
        <v>1</v>
      </c>
      <c r="L3" s="5">
        <f t="shared" ref="L3:L15" si="2">L4/$L$18</f>
        <v>1.9789613974085827</v>
      </c>
      <c r="M3" s="5" t="s">
        <v>50</v>
      </c>
      <c r="N3" s="7" t="s">
        <v>54</v>
      </c>
      <c r="O3" s="5">
        <f t="shared" ref="O3:O17" si="3">L3/$B$5</f>
        <v>69.572861627645494</v>
      </c>
      <c r="P3" s="5" t="s">
        <v>53</v>
      </c>
      <c r="Q3" s="5">
        <f>O3/$Q$18</f>
        <v>1.0870759629319608</v>
      </c>
      <c r="R3" s="5">
        <f t="shared" ref="R3:R17" si="4">INT(Q3+0.5)</f>
        <v>1</v>
      </c>
      <c r="S3" s="5">
        <f>LOG(Q3,2)</f>
        <v>0.12045275684739151</v>
      </c>
    </row>
    <row r="4" spans="1:19">
      <c r="B4">
        <f>1/B3</f>
        <v>2.8444444444444444E-5</v>
      </c>
      <c r="C4" t="s">
        <v>49</v>
      </c>
      <c r="D4">
        <f t="shared" si="0"/>
        <v>2</v>
      </c>
      <c r="E4" s="5">
        <v>16</v>
      </c>
      <c r="F4" s="5" t="s">
        <v>50</v>
      </c>
      <c r="G4" s="7" t="s">
        <v>54</v>
      </c>
      <c r="H4" s="5">
        <f t="shared" si="1"/>
        <v>562.5</v>
      </c>
      <c r="I4" s="5" t="s">
        <v>53</v>
      </c>
      <c r="K4" s="5">
        <f t="shared" ref="K4:K17" si="5">K3+1</f>
        <v>2</v>
      </c>
      <c r="L4" s="5">
        <f t="shared" si="2"/>
        <v>3.4631824454650197</v>
      </c>
      <c r="M4" s="5" t="s">
        <v>50</v>
      </c>
      <c r="N4" s="7" t="s">
        <v>54</v>
      </c>
      <c r="O4" s="5">
        <f t="shared" si="3"/>
        <v>121.75250784837961</v>
      </c>
      <c r="P4" s="5" t="s">
        <v>53</v>
      </c>
      <c r="Q4" s="5">
        <f t="shared" ref="Q4:Q17" si="6">O4/$Q$18</f>
        <v>1.9023829351309314</v>
      </c>
      <c r="R4" s="5">
        <f t="shared" si="4"/>
        <v>2</v>
      </c>
      <c r="S4" s="5">
        <f t="shared" ref="S4:S17" si="7">LOG(Q4,2)</f>
        <v>0.92780767890499549</v>
      </c>
    </row>
    <row r="5" spans="1:19">
      <c r="B5">
        <f>B4*1000</f>
        <v>2.8444444444444442E-2</v>
      </c>
      <c r="C5" t="s">
        <v>50</v>
      </c>
      <c r="D5">
        <f t="shared" si="0"/>
        <v>1.5</v>
      </c>
      <c r="E5" s="5">
        <v>24</v>
      </c>
      <c r="F5" s="5" t="s">
        <v>50</v>
      </c>
      <c r="G5" s="7" t="s">
        <v>54</v>
      </c>
      <c r="H5" s="5">
        <f t="shared" si="1"/>
        <v>843.75000000000011</v>
      </c>
      <c r="I5" s="5" t="s">
        <v>53</v>
      </c>
      <c r="K5" s="5">
        <f t="shared" si="5"/>
        <v>3</v>
      </c>
      <c r="L5" s="5">
        <f t="shared" si="2"/>
        <v>6.0605692795637847</v>
      </c>
      <c r="M5" s="5" t="s">
        <v>50</v>
      </c>
      <c r="N5" s="7" t="s">
        <v>54</v>
      </c>
      <c r="O5" s="5">
        <f t="shared" si="3"/>
        <v>213.06688873466433</v>
      </c>
      <c r="P5" s="5" t="s">
        <v>53</v>
      </c>
      <c r="Q5" s="5">
        <f t="shared" si="6"/>
        <v>3.3291701364791302</v>
      </c>
      <c r="R5" s="5">
        <f t="shared" si="4"/>
        <v>3</v>
      </c>
      <c r="S5" s="5">
        <f t="shared" si="7"/>
        <v>1.7351626009626</v>
      </c>
    </row>
    <row r="6" spans="1:19">
      <c r="B6">
        <f>B5*1000</f>
        <v>28.444444444444443</v>
      </c>
      <c r="C6" t="s">
        <v>51</v>
      </c>
      <c r="D6">
        <f t="shared" si="0"/>
        <v>1.5833333333333333</v>
      </c>
      <c r="E6" s="5">
        <v>38</v>
      </c>
      <c r="F6" s="5" t="s">
        <v>50</v>
      </c>
      <c r="G6" s="7" t="s">
        <v>54</v>
      </c>
      <c r="H6" s="5">
        <f t="shared" si="1"/>
        <v>1335.9375</v>
      </c>
      <c r="I6" s="5" t="s">
        <v>53</v>
      </c>
      <c r="K6" s="5">
        <f t="shared" si="5"/>
        <v>4</v>
      </c>
      <c r="L6" s="5">
        <f t="shared" si="2"/>
        <v>10.605996239236623</v>
      </c>
      <c r="M6" s="5" t="s">
        <v>50</v>
      </c>
      <c r="N6" s="7" t="s">
        <v>54</v>
      </c>
      <c r="O6" s="5">
        <f t="shared" si="3"/>
        <v>372.86705528566256</v>
      </c>
      <c r="P6" s="5" t="s">
        <v>53</v>
      </c>
      <c r="Q6" s="5">
        <f t="shared" si="6"/>
        <v>5.8260477388384775</v>
      </c>
      <c r="R6" s="5">
        <f t="shared" si="4"/>
        <v>6</v>
      </c>
      <c r="S6" s="5">
        <f t="shared" si="7"/>
        <v>2.5425175230202037</v>
      </c>
    </row>
    <row r="7" spans="1:19">
      <c r="B7">
        <f>B6*1000</f>
        <v>28444.444444444442</v>
      </c>
      <c r="C7" t="s">
        <v>52</v>
      </c>
      <c r="D7">
        <f t="shared" si="0"/>
        <v>1.4736842105263157</v>
      </c>
      <c r="E7" s="5">
        <v>56</v>
      </c>
      <c r="F7" s="5" t="s">
        <v>50</v>
      </c>
      <c r="G7" s="7" t="s">
        <v>54</v>
      </c>
      <c r="H7" s="5">
        <f t="shared" si="1"/>
        <v>1968.7500000000002</v>
      </c>
      <c r="I7" s="5" t="s">
        <v>53</v>
      </c>
      <c r="K7" s="5">
        <f t="shared" si="5"/>
        <v>5</v>
      </c>
      <c r="L7" s="5">
        <f t="shared" si="2"/>
        <v>18.560493418664091</v>
      </c>
      <c r="M7" s="5" t="s">
        <v>50</v>
      </c>
      <c r="N7" s="7" t="s">
        <v>54</v>
      </c>
      <c r="O7" s="5">
        <f t="shared" si="3"/>
        <v>652.51734674990951</v>
      </c>
      <c r="P7" s="5" t="s">
        <v>53</v>
      </c>
      <c r="Q7" s="5">
        <f t="shared" si="6"/>
        <v>10.195583542967336</v>
      </c>
      <c r="R7" s="5">
        <f t="shared" si="4"/>
        <v>10</v>
      </c>
      <c r="S7" s="5">
        <f t="shared" si="7"/>
        <v>3.3498724450778083</v>
      </c>
    </row>
    <row r="8" spans="1:19">
      <c r="D8">
        <f t="shared" si="0"/>
        <v>1.2142857142857142</v>
      </c>
      <c r="E8" s="5">
        <v>68</v>
      </c>
      <c r="F8" s="5" t="s">
        <v>50</v>
      </c>
      <c r="G8" s="7" t="s">
        <v>54</v>
      </c>
      <c r="H8" s="5">
        <f t="shared" si="1"/>
        <v>2390.625</v>
      </c>
      <c r="I8" s="5" t="s">
        <v>53</v>
      </c>
      <c r="K8" s="5">
        <f t="shared" si="5"/>
        <v>6</v>
      </c>
      <c r="L8" s="5">
        <f t="shared" si="2"/>
        <v>32.480863482662159</v>
      </c>
      <c r="M8" s="5" t="s">
        <v>50</v>
      </c>
      <c r="N8" s="7" t="s">
        <v>54</v>
      </c>
      <c r="O8" s="5">
        <f t="shared" si="3"/>
        <v>1141.9053568123416</v>
      </c>
      <c r="P8" s="5" t="s">
        <v>53</v>
      </c>
      <c r="Q8" s="5">
        <f t="shared" si="6"/>
        <v>17.842271200192837</v>
      </c>
      <c r="R8" s="5">
        <f t="shared" si="4"/>
        <v>18</v>
      </c>
      <c r="S8" s="5">
        <f t="shared" si="7"/>
        <v>4.1572273671354125</v>
      </c>
    </row>
    <row r="9" spans="1:19">
      <c r="D9">
        <f t="shared" si="0"/>
        <v>1.1764705882352942</v>
      </c>
      <c r="E9" s="5">
        <v>80</v>
      </c>
      <c r="F9" s="5" t="s">
        <v>50</v>
      </c>
      <c r="G9" s="7" t="s">
        <v>54</v>
      </c>
      <c r="H9" s="5">
        <f t="shared" si="1"/>
        <v>2812.5</v>
      </c>
      <c r="I9" s="5" t="s">
        <v>53</v>
      </c>
      <c r="K9" s="5">
        <f t="shared" si="5"/>
        <v>7</v>
      </c>
      <c r="L9" s="5">
        <f t="shared" si="2"/>
        <v>56.841511094658777</v>
      </c>
      <c r="M9" s="5" t="s">
        <v>50</v>
      </c>
      <c r="N9" s="7" t="s">
        <v>54</v>
      </c>
      <c r="O9" s="5">
        <f t="shared" si="3"/>
        <v>1998.3343744215979</v>
      </c>
      <c r="P9" s="5" t="s">
        <v>53</v>
      </c>
      <c r="Q9" s="5">
        <f t="shared" si="6"/>
        <v>31.223974600337467</v>
      </c>
      <c r="R9" s="5">
        <f t="shared" si="4"/>
        <v>31</v>
      </c>
      <c r="S9" s="5">
        <f t="shared" si="7"/>
        <v>4.9645822891930163</v>
      </c>
    </row>
    <row r="10" spans="1:19">
      <c r="D10">
        <f t="shared" si="0"/>
        <v>1.25</v>
      </c>
      <c r="E10" s="5">
        <v>100</v>
      </c>
      <c r="F10" s="5" t="s">
        <v>50</v>
      </c>
      <c r="G10" s="7" t="s">
        <v>54</v>
      </c>
      <c r="H10" s="5">
        <f t="shared" si="1"/>
        <v>3515.6250000000005</v>
      </c>
      <c r="I10" s="5" t="s">
        <v>53</v>
      </c>
      <c r="K10" s="5">
        <f t="shared" si="5"/>
        <v>8</v>
      </c>
      <c r="L10" s="5">
        <f t="shared" si="2"/>
        <v>99.472644415652866</v>
      </c>
      <c r="M10" s="5" t="s">
        <v>50</v>
      </c>
      <c r="N10" s="7" t="s">
        <v>54</v>
      </c>
      <c r="O10" s="5">
        <f t="shared" si="3"/>
        <v>3497.0851552377962</v>
      </c>
      <c r="P10" s="5" t="s">
        <v>53</v>
      </c>
      <c r="Q10" s="5">
        <f t="shared" si="6"/>
        <v>54.641955550590566</v>
      </c>
      <c r="R10" s="5">
        <f t="shared" si="4"/>
        <v>55</v>
      </c>
      <c r="S10" s="5">
        <f t="shared" si="7"/>
        <v>5.77193721125062</v>
      </c>
    </row>
    <row r="11" spans="1:19">
      <c r="D11">
        <f t="shared" si="0"/>
        <v>2.5</v>
      </c>
      <c r="E11" s="5">
        <v>250</v>
      </c>
      <c r="F11" s="5" t="s">
        <v>50</v>
      </c>
      <c r="G11" s="7" t="s">
        <v>54</v>
      </c>
      <c r="H11" s="5">
        <f t="shared" si="1"/>
        <v>8789.0625</v>
      </c>
      <c r="I11" s="5" t="s">
        <v>53</v>
      </c>
      <c r="K11" s="5">
        <f t="shared" si="5"/>
        <v>9</v>
      </c>
      <c r="L11" s="5">
        <f t="shared" si="2"/>
        <v>174.07712772739251</v>
      </c>
      <c r="M11" s="5" t="s">
        <v>50</v>
      </c>
      <c r="N11" s="7" t="s">
        <v>54</v>
      </c>
      <c r="O11" s="5">
        <f t="shared" si="3"/>
        <v>6119.8990216661432</v>
      </c>
      <c r="P11" s="5" t="s">
        <v>53</v>
      </c>
      <c r="Q11" s="5">
        <f t="shared" si="6"/>
        <v>95.623422213533487</v>
      </c>
      <c r="R11" s="5">
        <f t="shared" si="4"/>
        <v>96</v>
      </c>
      <c r="S11" s="5">
        <f t="shared" si="7"/>
        <v>6.5792921333082246</v>
      </c>
    </row>
    <row r="12" spans="1:19">
      <c r="D12">
        <f t="shared" si="0"/>
        <v>2</v>
      </c>
      <c r="E12" s="5">
        <v>500</v>
      </c>
      <c r="F12" s="5" t="s">
        <v>50</v>
      </c>
      <c r="G12" s="7" t="s">
        <v>54</v>
      </c>
      <c r="H12" s="5">
        <f t="shared" si="1"/>
        <v>17578.125</v>
      </c>
      <c r="I12" s="5" t="s">
        <v>53</v>
      </c>
      <c r="K12" s="5">
        <f t="shared" si="5"/>
        <v>10</v>
      </c>
      <c r="L12" s="5">
        <f t="shared" si="2"/>
        <v>304.63497352293689</v>
      </c>
      <c r="M12" s="5" t="s">
        <v>50</v>
      </c>
      <c r="N12" s="7" t="s">
        <v>54</v>
      </c>
      <c r="O12" s="5">
        <f t="shared" si="3"/>
        <v>10709.823287915751</v>
      </c>
      <c r="P12" s="5" t="s">
        <v>53</v>
      </c>
      <c r="Q12" s="5">
        <f t="shared" si="6"/>
        <v>167.34098887368361</v>
      </c>
      <c r="R12" s="5">
        <f t="shared" si="4"/>
        <v>167</v>
      </c>
      <c r="S12" s="5">
        <f t="shared" si="7"/>
        <v>7.3866470553658283</v>
      </c>
    </row>
    <row r="13" spans="1:19">
      <c r="D13">
        <f t="shared" si="0"/>
        <v>1.6</v>
      </c>
      <c r="E13" s="5">
        <v>800</v>
      </c>
      <c r="F13" s="5" t="s">
        <v>50</v>
      </c>
      <c r="G13" s="7" t="s">
        <v>54</v>
      </c>
      <c r="H13" s="5">
        <f t="shared" si="1"/>
        <v>28125.000000000004</v>
      </c>
      <c r="I13" s="5" t="s">
        <v>53</v>
      </c>
      <c r="K13" s="5">
        <f t="shared" si="5"/>
        <v>11</v>
      </c>
      <c r="L13" s="5">
        <f t="shared" si="2"/>
        <v>533.11120366513956</v>
      </c>
      <c r="M13" s="5" t="s">
        <v>50</v>
      </c>
      <c r="N13" s="7" t="s">
        <v>54</v>
      </c>
      <c r="O13" s="5">
        <f t="shared" si="3"/>
        <v>18742.190753852563</v>
      </c>
      <c r="P13" s="5" t="s">
        <v>53</v>
      </c>
      <c r="Q13" s="5">
        <f t="shared" si="6"/>
        <v>292.8467305289463</v>
      </c>
      <c r="R13" s="5">
        <f t="shared" si="4"/>
        <v>293</v>
      </c>
      <c r="S13" s="5">
        <f t="shared" si="7"/>
        <v>8.1940019774234329</v>
      </c>
    </row>
    <row r="14" spans="1:19">
      <c r="D14">
        <f t="shared" si="0"/>
        <v>1.25</v>
      </c>
      <c r="E14" s="5">
        <v>1000</v>
      </c>
      <c r="F14" s="5" t="s">
        <v>50</v>
      </c>
      <c r="G14" s="7" t="s">
        <v>54</v>
      </c>
      <c r="H14" s="5">
        <f t="shared" si="1"/>
        <v>35156.25</v>
      </c>
      <c r="I14" s="5" t="s">
        <v>53</v>
      </c>
      <c r="K14" s="5">
        <f t="shared" si="5"/>
        <v>12</v>
      </c>
      <c r="L14" s="5">
        <f t="shared" si="2"/>
        <v>932.94460641399417</v>
      </c>
      <c r="M14" s="5" t="s">
        <v>50</v>
      </c>
      <c r="N14" s="7" t="s">
        <v>54</v>
      </c>
      <c r="O14" s="5">
        <f t="shared" si="3"/>
        <v>32798.833819241983</v>
      </c>
      <c r="P14" s="5" t="s">
        <v>53</v>
      </c>
      <c r="Q14" s="5">
        <f t="shared" si="6"/>
        <v>512.48177842565599</v>
      </c>
      <c r="R14" s="5">
        <f t="shared" si="4"/>
        <v>512</v>
      </c>
      <c r="S14" s="5">
        <f t="shared" si="7"/>
        <v>9.0013568994810367</v>
      </c>
    </row>
    <row r="15" spans="1:19">
      <c r="D15">
        <f t="shared" si="0"/>
        <v>3</v>
      </c>
      <c r="E15" s="5">
        <v>3000</v>
      </c>
      <c r="F15" s="5" t="s">
        <v>50</v>
      </c>
      <c r="G15" s="7" t="s">
        <v>54</v>
      </c>
      <c r="H15" s="5">
        <f t="shared" si="1"/>
        <v>105468.75000000001</v>
      </c>
      <c r="I15" s="5" t="s">
        <v>53</v>
      </c>
      <c r="K15" s="5">
        <f t="shared" si="5"/>
        <v>13</v>
      </c>
      <c r="L15" s="5">
        <f t="shared" si="2"/>
        <v>1632.6530612244899</v>
      </c>
      <c r="M15" s="5" t="s">
        <v>50</v>
      </c>
      <c r="N15" s="7" t="s">
        <v>54</v>
      </c>
      <c r="O15" s="5">
        <f t="shared" si="3"/>
        <v>57397.959183673476</v>
      </c>
      <c r="P15" s="5" t="s">
        <v>53</v>
      </c>
      <c r="Q15" s="5">
        <f t="shared" si="6"/>
        <v>896.84311224489807</v>
      </c>
      <c r="R15" s="5">
        <f t="shared" si="4"/>
        <v>897</v>
      </c>
      <c r="S15" s="5">
        <f t="shared" si="7"/>
        <v>9.8087118215386404</v>
      </c>
    </row>
    <row r="16" spans="1:19">
      <c r="D16">
        <f t="shared" si="0"/>
        <v>1.6666666666666667</v>
      </c>
      <c r="E16" s="5">
        <v>5000</v>
      </c>
      <c r="F16" s="5" t="s">
        <v>50</v>
      </c>
      <c r="G16" s="7" t="s">
        <v>54</v>
      </c>
      <c r="H16" s="5">
        <f t="shared" si="1"/>
        <v>175781.25</v>
      </c>
      <c r="I16" s="5" t="s">
        <v>53</v>
      </c>
      <c r="K16" s="5">
        <f t="shared" si="5"/>
        <v>14</v>
      </c>
      <c r="L16" s="5">
        <f>L17/$L$18</f>
        <v>2857.1428571428573</v>
      </c>
      <c r="M16" s="5" t="s">
        <v>50</v>
      </c>
      <c r="N16" s="7" t="s">
        <v>54</v>
      </c>
      <c r="O16" s="5">
        <f t="shared" si="3"/>
        <v>100446.42857142858</v>
      </c>
      <c r="P16" s="5" t="s">
        <v>53</v>
      </c>
      <c r="Q16" s="5">
        <f t="shared" si="6"/>
        <v>1569.4754464285716</v>
      </c>
      <c r="R16" s="5">
        <f t="shared" si="4"/>
        <v>1569</v>
      </c>
      <c r="S16" s="5">
        <f t="shared" si="7"/>
        <v>10.616066743596244</v>
      </c>
    </row>
    <row r="17" spans="4:19">
      <c r="D17">
        <f t="shared" si="0"/>
        <v>1.6</v>
      </c>
      <c r="E17" s="5">
        <v>8000</v>
      </c>
      <c r="F17" s="5" t="s">
        <v>50</v>
      </c>
      <c r="G17" s="7" t="s">
        <v>54</v>
      </c>
      <c r="H17" s="5">
        <f t="shared" si="1"/>
        <v>281250</v>
      </c>
      <c r="I17" s="5" t="s">
        <v>53</v>
      </c>
      <c r="K17" s="5">
        <f t="shared" si="5"/>
        <v>15</v>
      </c>
      <c r="L17" s="5">
        <v>5000</v>
      </c>
      <c r="M17" s="5" t="s">
        <v>50</v>
      </c>
      <c r="N17" s="7" t="s">
        <v>54</v>
      </c>
      <c r="O17" s="5">
        <f t="shared" si="3"/>
        <v>175781.25</v>
      </c>
      <c r="P17" s="5" t="s">
        <v>53</v>
      </c>
      <c r="Q17" s="5">
        <f t="shared" si="6"/>
        <v>2746.58203125</v>
      </c>
      <c r="R17" s="5">
        <f t="shared" si="4"/>
        <v>2747</v>
      </c>
      <c r="S17" s="5">
        <f t="shared" si="7"/>
        <v>11.42342166565385</v>
      </c>
    </row>
    <row r="18" spans="4:19">
      <c r="L18">
        <v>1.75</v>
      </c>
      <c r="Q18">
        <v>64</v>
      </c>
    </row>
    <row r="20" spans="4:19">
      <c r="K20" s="42" t="s">
        <v>59</v>
      </c>
      <c r="L20" s="42"/>
      <c r="M20" s="42"/>
      <c r="N20" s="42"/>
      <c r="O20" s="42"/>
      <c r="P20" s="42"/>
      <c r="Q20" s="42"/>
      <c r="R20" s="16"/>
      <c r="S20" s="5" t="s">
        <v>57</v>
      </c>
    </row>
    <row r="21" spans="4:19">
      <c r="K21" s="5">
        <v>0</v>
      </c>
      <c r="L21" s="5">
        <v>0</v>
      </c>
      <c r="M21" s="5" t="s">
        <v>50</v>
      </c>
      <c r="N21" s="7" t="s">
        <v>54</v>
      </c>
      <c r="O21" s="5">
        <f>L21/$B$5</f>
        <v>0</v>
      </c>
      <c r="P21" s="5" t="s">
        <v>53</v>
      </c>
      <c r="Q21" s="5"/>
      <c r="R21" s="5"/>
      <c r="S21" s="5"/>
    </row>
    <row r="22" spans="4:19">
      <c r="K22" s="5">
        <f>K21+1</f>
        <v>1</v>
      </c>
      <c r="L22" s="5">
        <f t="shared" ref="L22:L34" si="8">L23/$L$18</f>
        <v>1.9789613974085827</v>
      </c>
      <c r="M22" s="5" t="s">
        <v>50</v>
      </c>
      <c r="N22" s="7" t="s">
        <v>54</v>
      </c>
      <c r="O22" s="5">
        <f t="shared" ref="O22:O36" si="9">L22/$B$5</f>
        <v>69.572861627645494</v>
      </c>
      <c r="P22" s="5" t="s">
        <v>53</v>
      </c>
      <c r="Q22" s="5">
        <f>O22/$Q$18</f>
        <v>1.0870759629319608</v>
      </c>
      <c r="R22" s="5"/>
      <c r="S22" s="5">
        <f>LOG(Q22,2)</f>
        <v>0.12045275684739151</v>
      </c>
    </row>
    <row r="23" spans="4:19">
      <c r="K23" s="5">
        <f t="shared" ref="K23:K36" si="10">K22+1</f>
        <v>2</v>
      </c>
      <c r="L23" s="5">
        <f t="shared" si="8"/>
        <v>3.4631824454650197</v>
      </c>
      <c r="M23" s="5" t="s">
        <v>50</v>
      </c>
      <c r="N23" s="7" t="s">
        <v>54</v>
      </c>
      <c r="O23" s="5">
        <f t="shared" si="9"/>
        <v>121.75250784837961</v>
      </c>
      <c r="P23" s="5" t="s">
        <v>53</v>
      </c>
      <c r="Q23" s="5">
        <f t="shared" ref="Q23:Q36" si="11">O23/$Q$18</f>
        <v>1.9023829351309314</v>
      </c>
      <c r="R23" s="5"/>
      <c r="S23" s="5">
        <f t="shared" ref="S23:S36" si="12">LOG(Q23,2)</f>
        <v>0.92780767890499549</v>
      </c>
    </row>
    <row r="24" spans="4:19">
      <c r="K24" s="5">
        <f t="shared" si="10"/>
        <v>3</v>
      </c>
      <c r="L24" s="5">
        <f t="shared" si="8"/>
        <v>6.0605692795637847</v>
      </c>
      <c r="M24" s="5" t="s">
        <v>50</v>
      </c>
      <c r="N24" s="7" t="s">
        <v>54</v>
      </c>
      <c r="O24" s="5">
        <f t="shared" si="9"/>
        <v>213.06688873466433</v>
      </c>
      <c r="P24" s="5" t="s">
        <v>53</v>
      </c>
      <c r="Q24" s="5">
        <f t="shared" si="11"/>
        <v>3.3291701364791302</v>
      </c>
      <c r="R24" s="5"/>
      <c r="S24" s="5">
        <f t="shared" si="12"/>
        <v>1.7351626009626</v>
      </c>
    </row>
    <row r="25" spans="4:19">
      <c r="K25" s="5">
        <f t="shared" si="10"/>
        <v>4</v>
      </c>
      <c r="L25" s="5">
        <f t="shared" si="8"/>
        <v>10.605996239236623</v>
      </c>
      <c r="M25" s="5" t="s">
        <v>50</v>
      </c>
      <c r="N25" s="7" t="s">
        <v>54</v>
      </c>
      <c r="O25" s="5">
        <f t="shared" si="9"/>
        <v>372.86705528566256</v>
      </c>
      <c r="P25" s="5" t="s">
        <v>53</v>
      </c>
      <c r="Q25" s="5">
        <f t="shared" si="11"/>
        <v>5.8260477388384775</v>
      </c>
      <c r="R25" s="5"/>
      <c r="S25" s="5">
        <f t="shared" si="12"/>
        <v>2.5425175230202037</v>
      </c>
    </row>
    <row r="26" spans="4:19">
      <c r="K26" s="5">
        <f t="shared" si="10"/>
        <v>5</v>
      </c>
      <c r="L26" s="5">
        <f t="shared" si="8"/>
        <v>18.560493418664091</v>
      </c>
      <c r="M26" s="5" t="s">
        <v>50</v>
      </c>
      <c r="N26" s="7" t="s">
        <v>54</v>
      </c>
      <c r="O26" s="5">
        <f t="shared" si="9"/>
        <v>652.51734674990951</v>
      </c>
      <c r="P26" s="5" t="s">
        <v>53</v>
      </c>
      <c r="Q26" s="5">
        <f t="shared" si="11"/>
        <v>10.195583542967336</v>
      </c>
      <c r="R26" s="5"/>
      <c r="S26" s="5">
        <f t="shared" si="12"/>
        <v>3.3498724450778083</v>
      </c>
    </row>
    <row r="27" spans="4:19">
      <c r="K27" s="5">
        <f t="shared" si="10"/>
        <v>6</v>
      </c>
      <c r="L27" s="5">
        <f t="shared" si="8"/>
        <v>32.480863482662159</v>
      </c>
      <c r="M27" s="5" t="s">
        <v>50</v>
      </c>
      <c r="N27" s="7" t="s">
        <v>54</v>
      </c>
      <c r="O27" s="5">
        <f t="shared" si="9"/>
        <v>1141.9053568123416</v>
      </c>
      <c r="P27" s="5" t="s">
        <v>53</v>
      </c>
      <c r="Q27" s="5">
        <f t="shared" si="11"/>
        <v>17.842271200192837</v>
      </c>
      <c r="R27" s="5"/>
      <c r="S27" s="5">
        <f t="shared" si="12"/>
        <v>4.1572273671354125</v>
      </c>
    </row>
    <row r="28" spans="4:19">
      <c r="K28" s="5">
        <f t="shared" si="10"/>
        <v>7</v>
      </c>
      <c r="L28" s="5">
        <f t="shared" si="8"/>
        <v>56.841511094658777</v>
      </c>
      <c r="M28" s="5" t="s">
        <v>50</v>
      </c>
      <c r="N28" s="7" t="s">
        <v>54</v>
      </c>
      <c r="O28" s="5">
        <f t="shared" si="9"/>
        <v>1998.3343744215979</v>
      </c>
      <c r="P28" s="5" t="s">
        <v>53</v>
      </c>
      <c r="Q28" s="5">
        <f t="shared" si="11"/>
        <v>31.223974600337467</v>
      </c>
      <c r="R28" s="5"/>
      <c r="S28" s="5">
        <f t="shared" si="12"/>
        <v>4.9645822891930163</v>
      </c>
    </row>
    <row r="29" spans="4:19">
      <c r="K29" s="5">
        <f t="shared" si="10"/>
        <v>8</v>
      </c>
      <c r="L29" s="5">
        <f t="shared" si="8"/>
        <v>99.472644415652866</v>
      </c>
      <c r="M29" s="5" t="s">
        <v>50</v>
      </c>
      <c r="N29" s="7" t="s">
        <v>54</v>
      </c>
      <c r="O29" s="5">
        <f t="shared" si="9"/>
        <v>3497.0851552377962</v>
      </c>
      <c r="P29" s="5" t="s">
        <v>53</v>
      </c>
      <c r="Q29" s="5">
        <f t="shared" si="11"/>
        <v>54.641955550590566</v>
      </c>
      <c r="R29" s="5"/>
      <c r="S29" s="5">
        <f t="shared" si="12"/>
        <v>5.77193721125062</v>
      </c>
    </row>
    <row r="30" spans="4:19">
      <c r="K30" s="5">
        <f t="shared" si="10"/>
        <v>9</v>
      </c>
      <c r="L30" s="5">
        <f t="shared" si="8"/>
        <v>174.07712772739251</v>
      </c>
      <c r="M30" s="5" t="s">
        <v>50</v>
      </c>
      <c r="N30" s="7" t="s">
        <v>54</v>
      </c>
      <c r="O30" s="5">
        <f t="shared" si="9"/>
        <v>6119.8990216661432</v>
      </c>
      <c r="P30" s="5" t="s">
        <v>53</v>
      </c>
      <c r="Q30" s="5">
        <f t="shared" si="11"/>
        <v>95.623422213533487</v>
      </c>
      <c r="R30" s="5"/>
      <c r="S30" s="5">
        <f t="shared" si="12"/>
        <v>6.5792921333082246</v>
      </c>
    </row>
    <row r="31" spans="4:19">
      <c r="K31" s="5">
        <f t="shared" si="10"/>
        <v>10</v>
      </c>
      <c r="L31" s="5">
        <f t="shared" si="8"/>
        <v>304.63497352293689</v>
      </c>
      <c r="M31" s="5" t="s">
        <v>50</v>
      </c>
      <c r="N31" s="7" t="s">
        <v>54</v>
      </c>
      <c r="O31" s="5">
        <f t="shared" si="9"/>
        <v>10709.823287915751</v>
      </c>
      <c r="P31" s="5" t="s">
        <v>53</v>
      </c>
      <c r="Q31" s="5">
        <f t="shared" si="11"/>
        <v>167.34098887368361</v>
      </c>
      <c r="R31" s="5"/>
      <c r="S31" s="5">
        <f t="shared" si="12"/>
        <v>7.3866470553658283</v>
      </c>
    </row>
    <row r="32" spans="4:19">
      <c r="K32" s="5">
        <f t="shared" si="10"/>
        <v>11</v>
      </c>
      <c r="L32" s="5">
        <f t="shared" si="8"/>
        <v>533.11120366513956</v>
      </c>
      <c r="M32" s="5" t="s">
        <v>50</v>
      </c>
      <c r="N32" s="7" t="s">
        <v>54</v>
      </c>
      <c r="O32" s="5">
        <f t="shared" si="9"/>
        <v>18742.190753852563</v>
      </c>
      <c r="P32" s="5" t="s">
        <v>53</v>
      </c>
      <c r="Q32" s="5">
        <f t="shared" si="11"/>
        <v>292.8467305289463</v>
      </c>
      <c r="R32" s="5"/>
      <c r="S32" s="5">
        <f t="shared" si="12"/>
        <v>8.1940019774234329</v>
      </c>
    </row>
    <row r="33" spans="11:19">
      <c r="K33" s="5">
        <f t="shared" si="10"/>
        <v>12</v>
      </c>
      <c r="L33" s="5">
        <f t="shared" si="8"/>
        <v>932.94460641399417</v>
      </c>
      <c r="M33" s="5" t="s">
        <v>50</v>
      </c>
      <c r="N33" s="7" t="s">
        <v>54</v>
      </c>
      <c r="O33" s="5">
        <f t="shared" si="9"/>
        <v>32798.833819241983</v>
      </c>
      <c r="P33" s="5" t="s">
        <v>53</v>
      </c>
      <c r="Q33" s="5">
        <f t="shared" si="11"/>
        <v>512.48177842565599</v>
      </c>
      <c r="R33" s="5"/>
      <c r="S33" s="5">
        <f t="shared" si="12"/>
        <v>9.0013568994810367</v>
      </c>
    </row>
    <row r="34" spans="11:19">
      <c r="K34" s="5">
        <f t="shared" si="10"/>
        <v>13</v>
      </c>
      <c r="L34" s="5">
        <f t="shared" si="8"/>
        <v>1632.6530612244899</v>
      </c>
      <c r="M34" s="5" t="s">
        <v>50</v>
      </c>
      <c r="N34" s="7" t="s">
        <v>54</v>
      </c>
      <c r="O34" s="5">
        <f t="shared" si="9"/>
        <v>57397.959183673476</v>
      </c>
      <c r="P34" s="5" t="s">
        <v>53</v>
      </c>
      <c r="Q34" s="5">
        <f t="shared" si="11"/>
        <v>896.84311224489807</v>
      </c>
      <c r="R34" s="5"/>
      <c r="S34" s="5">
        <f t="shared" si="12"/>
        <v>9.8087118215386404</v>
      </c>
    </row>
    <row r="35" spans="11:19">
      <c r="K35" s="5">
        <f t="shared" si="10"/>
        <v>14</v>
      </c>
      <c r="L35" s="5">
        <f>L36/$L$18</f>
        <v>2857.1428571428573</v>
      </c>
      <c r="M35" s="5" t="s">
        <v>50</v>
      </c>
      <c r="N35" s="7" t="s">
        <v>54</v>
      </c>
      <c r="O35" s="5">
        <f t="shared" si="9"/>
        <v>100446.42857142858</v>
      </c>
      <c r="P35" s="5" t="s">
        <v>53</v>
      </c>
      <c r="Q35" s="5">
        <f t="shared" si="11"/>
        <v>1569.4754464285716</v>
      </c>
      <c r="R35" s="5"/>
      <c r="S35" s="5">
        <f t="shared" si="12"/>
        <v>10.616066743596244</v>
      </c>
    </row>
    <row r="36" spans="11:19">
      <c r="K36" s="5">
        <f t="shared" si="10"/>
        <v>15</v>
      </c>
      <c r="L36" s="5">
        <v>5000</v>
      </c>
      <c r="M36" s="5" t="s">
        <v>50</v>
      </c>
      <c r="N36" s="7" t="s">
        <v>54</v>
      </c>
      <c r="O36" s="5">
        <f t="shared" si="9"/>
        <v>175781.25</v>
      </c>
      <c r="P36" s="5" t="s">
        <v>53</v>
      </c>
      <c r="Q36" s="5">
        <f t="shared" si="11"/>
        <v>2746.58203125</v>
      </c>
      <c r="R36" s="5"/>
      <c r="S36" s="5">
        <f t="shared" si="12"/>
        <v>11.42342166565385</v>
      </c>
    </row>
    <row r="37" spans="11:19">
      <c r="L37">
        <v>1.75</v>
      </c>
      <c r="Q37">
        <f>2^5</f>
        <v>32</v>
      </c>
    </row>
  </sheetData>
  <mergeCells count="3">
    <mergeCell ref="E1:I1"/>
    <mergeCell ref="K1:Q1"/>
    <mergeCell ref="K20:Q20"/>
  </mergeCells>
  <pageMargins left="0.7" right="0.7" top="0.75" bottom="0.75" header="0.3" footer="0.3"/>
  <pageSetup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8"/>
  <sheetViews>
    <sheetView workbookViewId="0">
      <selection activeCell="M16" sqref="M16"/>
    </sheetView>
  </sheetViews>
  <sheetFormatPr defaultRowHeight="15"/>
  <cols>
    <col min="9" max="9" width="10.85546875" bestFit="1" customWidth="1"/>
    <col min="11" max="12" width="6.5703125" bestFit="1" customWidth="1"/>
    <col min="13" max="15" width="14.5703125" bestFit="1" customWidth="1"/>
  </cols>
  <sheetData>
    <row r="1" spans="1:15">
      <c r="A1" t="s">
        <v>60</v>
      </c>
      <c r="B1" t="s">
        <v>61</v>
      </c>
      <c r="C1" t="s">
        <v>62</v>
      </c>
      <c r="D1" t="s">
        <v>63</v>
      </c>
      <c r="E1" t="s">
        <v>64</v>
      </c>
      <c r="F1" t="s">
        <v>63</v>
      </c>
    </row>
    <row r="2" spans="1:15">
      <c r="A2">
        <v>64</v>
      </c>
      <c r="B2">
        <v>0</v>
      </c>
      <c r="C2" s="4">
        <v>50</v>
      </c>
      <c r="D2">
        <f>((B2*$C$2)/64)+A2</f>
        <v>64</v>
      </c>
      <c r="E2">
        <v>64</v>
      </c>
      <c r="F2">
        <f>((E2*$C$2)/64)</f>
        <v>50</v>
      </c>
    </row>
    <row r="3" spans="1:15">
      <c r="A3">
        <f t="shared" ref="A3:A18" si="0">A2-4</f>
        <v>60</v>
      </c>
      <c r="B3">
        <f>B2+4</f>
        <v>4</v>
      </c>
      <c r="D3">
        <f>((B3*$C$2)/64)+A3</f>
        <v>63.125</v>
      </c>
      <c r="E3">
        <f t="shared" ref="E3:E18" si="1">E2-4</f>
        <v>60</v>
      </c>
      <c r="F3">
        <f t="shared" ref="F3:F18" si="2">((E3*$C$2)/64)</f>
        <v>46.875</v>
      </c>
    </row>
    <row r="4" spans="1:15">
      <c r="A4">
        <f t="shared" si="0"/>
        <v>56</v>
      </c>
      <c r="B4">
        <f t="shared" ref="B4:B18" si="3">B3+4</f>
        <v>8</v>
      </c>
      <c r="D4">
        <f t="shared" ref="D4:D18" si="4">((B4*$C$2)/64)+A4</f>
        <v>62.25</v>
      </c>
      <c r="E4">
        <f t="shared" si="1"/>
        <v>56</v>
      </c>
      <c r="F4">
        <f t="shared" si="2"/>
        <v>43.75</v>
      </c>
    </row>
    <row r="5" spans="1:15">
      <c r="A5">
        <f t="shared" si="0"/>
        <v>52</v>
      </c>
      <c r="B5">
        <f t="shared" si="3"/>
        <v>12</v>
      </c>
      <c r="D5">
        <f t="shared" si="4"/>
        <v>61.375</v>
      </c>
      <c r="E5">
        <f t="shared" si="1"/>
        <v>52</v>
      </c>
      <c r="F5">
        <f t="shared" si="2"/>
        <v>40.625</v>
      </c>
    </row>
    <row r="6" spans="1:15">
      <c r="A6">
        <f t="shared" si="0"/>
        <v>48</v>
      </c>
      <c r="B6">
        <f t="shared" si="3"/>
        <v>16</v>
      </c>
      <c r="D6">
        <f t="shared" si="4"/>
        <v>60.5</v>
      </c>
      <c r="E6">
        <f t="shared" si="1"/>
        <v>48</v>
      </c>
      <c r="F6">
        <f t="shared" si="2"/>
        <v>37.5</v>
      </c>
    </row>
    <row r="7" spans="1:15">
      <c r="A7">
        <f t="shared" si="0"/>
        <v>44</v>
      </c>
      <c r="B7">
        <f t="shared" si="3"/>
        <v>20</v>
      </c>
      <c r="D7">
        <f t="shared" si="4"/>
        <v>59.625</v>
      </c>
      <c r="E7">
        <f t="shared" si="1"/>
        <v>44</v>
      </c>
      <c r="F7">
        <f t="shared" si="2"/>
        <v>34.375</v>
      </c>
    </row>
    <row r="8" spans="1:15">
      <c r="A8">
        <f t="shared" si="0"/>
        <v>40</v>
      </c>
      <c r="B8">
        <f t="shared" si="3"/>
        <v>24</v>
      </c>
      <c r="D8">
        <f t="shared" si="4"/>
        <v>58.75</v>
      </c>
      <c r="E8">
        <f t="shared" si="1"/>
        <v>40</v>
      </c>
      <c r="F8">
        <f t="shared" si="2"/>
        <v>31.25</v>
      </c>
    </row>
    <row r="9" spans="1:15">
      <c r="A9">
        <f t="shared" si="0"/>
        <v>36</v>
      </c>
      <c r="B9">
        <f t="shared" si="3"/>
        <v>28</v>
      </c>
      <c r="D9">
        <f t="shared" si="4"/>
        <v>57.875</v>
      </c>
      <c r="E9">
        <f t="shared" si="1"/>
        <v>36</v>
      </c>
      <c r="F9">
        <f t="shared" si="2"/>
        <v>28.125</v>
      </c>
    </row>
    <row r="10" spans="1:15">
      <c r="A10">
        <f t="shared" si="0"/>
        <v>32</v>
      </c>
      <c r="B10">
        <f t="shared" si="3"/>
        <v>32</v>
      </c>
      <c r="D10">
        <f t="shared" si="4"/>
        <v>57</v>
      </c>
      <c r="E10">
        <f t="shared" si="1"/>
        <v>32</v>
      </c>
      <c r="F10">
        <f t="shared" si="2"/>
        <v>25</v>
      </c>
    </row>
    <row r="11" spans="1:15">
      <c r="A11">
        <f t="shared" si="0"/>
        <v>28</v>
      </c>
      <c r="B11">
        <f t="shared" si="3"/>
        <v>36</v>
      </c>
      <c r="D11">
        <f t="shared" si="4"/>
        <v>56.125</v>
      </c>
      <c r="E11">
        <f t="shared" si="1"/>
        <v>28</v>
      </c>
      <c r="F11">
        <f t="shared" si="2"/>
        <v>21.875</v>
      </c>
    </row>
    <row r="12" spans="1:15">
      <c r="A12">
        <f t="shared" si="0"/>
        <v>24</v>
      </c>
      <c r="B12">
        <f t="shared" si="3"/>
        <v>40</v>
      </c>
      <c r="D12">
        <f t="shared" si="4"/>
        <v>55.25</v>
      </c>
      <c r="E12">
        <f t="shared" si="1"/>
        <v>24</v>
      </c>
      <c r="F12">
        <f t="shared" si="2"/>
        <v>18.75</v>
      </c>
    </row>
    <row r="13" spans="1:15">
      <c r="A13">
        <f t="shared" si="0"/>
        <v>20</v>
      </c>
      <c r="B13">
        <f t="shared" si="3"/>
        <v>44</v>
      </c>
      <c r="D13">
        <f t="shared" si="4"/>
        <v>54.375</v>
      </c>
      <c r="E13">
        <f t="shared" si="1"/>
        <v>20</v>
      </c>
      <c r="F13">
        <f t="shared" si="2"/>
        <v>15.625</v>
      </c>
      <c r="I13" s="1" t="s">
        <v>65</v>
      </c>
      <c r="K13" s="3" t="s">
        <v>66</v>
      </c>
      <c r="L13" s="3" t="s">
        <v>60</v>
      </c>
      <c r="M13" s="3" t="s">
        <v>61</v>
      </c>
      <c r="N13" s="3" t="s">
        <v>62</v>
      </c>
      <c r="O13" s="3" t="s">
        <v>64</v>
      </c>
    </row>
    <row r="14" spans="1:15">
      <c r="A14">
        <f t="shared" si="0"/>
        <v>16</v>
      </c>
      <c r="B14">
        <f t="shared" si="3"/>
        <v>48</v>
      </c>
      <c r="D14">
        <f t="shared" si="4"/>
        <v>53.5</v>
      </c>
      <c r="E14">
        <f t="shared" si="1"/>
        <v>16</v>
      </c>
      <c r="F14">
        <f t="shared" si="2"/>
        <v>12.5</v>
      </c>
      <c r="K14" s="3" t="s">
        <v>37</v>
      </c>
      <c r="L14" s="3" t="s">
        <v>68</v>
      </c>
      <c r="M14" s="3" t="s">
        <v>68</v>
      </c>
      <c r="N14" s="9">
        <v>64</v>
      </c>
      <c r="O14" s="3" t="s">
        <v>69</v>
      </c>
    </row>
    <row r="15" spans="1:15">
      <c r="A15">
        <f t="shared" si="0"/>
        <v>12</v>
      </c>
      <c r="B15">
        <f t="shared" si="3"/>
        <v>52</v>
      </c>
      <c r="D15">
        <f t="shared" si="4"/>
        <v>52.625</v>
      </c>
      <c r="E15">
        <f t="shared" si="1"/>
        <v>12</v>
      </c>
      <c r="F15">
        <f t="shared" si="2"/>
        <v>9.375</v>
      </c>
      <c r="K15" s="3" t="s">
        <v>39</v>
      </c>
      <c r="L15" s="9">
        <v>64</v>
      </c>
      <c r="M15" s="3" t="s">
        <v>67</v>
      </c>
      <c r="N15" s="3" t="s">
        <v>67</v>
      </c>
      <c r="O15" s="3" t="s">
        <v>67</v>
      </c>
    </row>
    <row r="16" spans="1:15">
      <c r="A16">
        <f t="shared" si="0"/>
        <v>8</v>
      </c>
      <c r="B16">
        <f t="shared" si="3"/>
        <v>56</v>
      </c>
      <c r="D16">
        <f t="shared" si="4"/>
        <v>51.75</v>
      </c>
      <c r="E16">
        <f t="shared" si="1"/>
        <v>8</v>
      </c>
      <c r="F16">
        <f t="shared" si="2"/>
        <v>6.25</v>
      </c>
      <c r="K16" s="3" t="s">
        <v>28</v>
      </c>
      <c r="L16" s="9">
        <v>0</v>
      </c>
      <c r="M16" s="3" t="s">
        <v>69</v>
      </c>
      <c r="N16" s="9">
        <v>0</v>
      </c>
      <c r="O16" s="3">
        <v>0</v>
      </c>
    </row>
    <row r="17" spans="1:6">
      <c r="A17">
        <f t="shared" si="0"/>
        <v>4</v>
      </c>
      <c r="B17">
        <f t="shared" si="3"/>
        <v>60</v>
      </c>
      <c r="D17">
        <f t="shared" si="4"/>
        <v>50.875</v>
      </c>
      <c r="E17">
        <f t="shared" si="1"/>
        <v>4</v>
      </c>
      <c r="F17">
        <f t="shared" si="2"/>
        <v>3.125</v>
      </c>
    </row>
    <row r="18" spans="1:6">
      <c r="A18">
        <f t="shared" si="0"/>
        <v>0</v>
      </c>
      <c r="B18">
        <f t="shared" si="3"/>
        <v>64</v>
      </c>
      <c r="D18">
        <f t="shared" si="4"/>
        <v>50</v>
      </c>
      <c r="E18">
        <f t="shared" si="1"/>
        <v>0</v>
      </c>
      <c r="F18">
        <f t="shared" si="2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O10"/>
  <sheetViews>
    <sheetView workbookViewId="0">
      <selection activeCell="G10" sqref="G10:H10"/>
    </sheetView>
  </sheetViews>
  <sheetFormatPr defaultRowHeight="15"/>
  <cols>
    <col min="1" max="1" width="23.85546875" bestFit="1" customWidth="1"/>
    <col min="2" max="15" width="2.85546875" customWidth="1"/>
  </cols>
  <sheetData>
    <row r="2" spans="1:15">
      <c r="A2" t="s">
        <v>48</v>
      </c>
      <c r="B2" s="10"/>
      <c r="C2" s="10"/>
      <c r="D2" s="10"/>
      <c r="E2" s="11"/>
      <c r="F2" s="10"/>
      <c r="G2" s="11"/>
      <c r="H2" s="10"/>
      <c r="I2" s="11"/>
      <c r="J2" s="10"/>
      <c r="K2" s="11"/>
      <c r="L2" s="10"/>
      <c r="M2" s="11"/>
      <c r="N2" s="10"/>
      <c r="O2" s="11"/>
    </row>
    <row r="4" spans="1:15">
      <c r="A4" t="s">
        <v>70</v>
      </c>
      <c r="B4" s="44">
        <v>1</v>
      </c>
      <c r="C4" s="45"/>
      <c r="D4" s="46"/>
    </row>
    <row r="6" spans="1:15">
      <c r="A6" t="s">
        <v>71</v>
      </c>
      <c r="B6" s="44">
        <v>40</v>
      </c>
      <c r="C6" s="45"/>
      <c r="D6" s="46"/>
    </row>
    <row r="8" spans="1:15">
      <c r="A8" t="s">
        <v>72</v>
      </c>
      <c r="B8" s="44">
        <v>5</v>
      </c>
      <c r="C8" s="45"/>
      <c r="D8" s="46"/>
    </row>
    <row r="10" spans="1:15">
      <c r="A10" t="s">
        <v>73</v>
      </c>
      <c r="E10" s="47"/>
      <c r="F10" s="46"/>
      <c r="G10" s="45"/>
      <c r="H10" s="46"/>
      <c r="I10" s="44" t="s">
        <v>74</v>
      </c>
      <c r="J10" s="46"/>
    </row>
  </sheetData>
  <mergeCells count="6">
    <mergeCell ref="B4:D4"/>
    <mergeCell ref="B6:D6"/>
    <mergeCell ref="B8:D8"/>
    <mergeCell ref="I10:J10"/>
    <mergeCell ref="G10:H10"/>
    <mergeCell ref="E10:F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EI61"/>
  <sheetViews>
    <sheetView tabSelected="1" topLeftCell="B7" zoomScale="85" zoomScaleNormal="85" workbookViewId="0">
      <selection activeCell="W7" sqref="W7"/>
    </sheetView>
  </sheetViews>
  <sheetFormatPr defaultRowHeight="15"/>
  <cols>
    <col min="1" max="1" width="6.5703125" style="12" customWidth="1"/>
    <col min="2" max="2" width="26.7109375" style="15" bestFit="1" customWidth="1"/>
    <col min="3" max="97" width="2.85546875" style="12" customWidth="1"/>
    <col min="98" max="139" width="2.7109375" style="12" customWidth="1"/>
    <col min="140" max="16384" width="9.140625" style="12"/>
  </cols>
  <sheetData>
    <row r="3" spans="1:139">
      <c r="B3" s="15" t="s">
        <v>48</v>
      </c>
      <c r="C3" s="13"/>
      <c r="D3" s="14"/>
      <c r="E3" s="13"/>
      <c r="F3" s="14"/>
      <c r="G3" s="13"/>
      <c r="H3" s="14"/>
      <c r="I3" s="13"/>
      <c r="J3" s="14"/>
      <c r="K3" s="13"/>
      <c r="L3" s="14"/>
      <c r="M3" s="13"/>
      <c r="N3" s="14"/>
      <c r="O3" s="13"/>
      <c r="P3" s="14"/>
      <c r="Q3" s="13"/>
      <c r="R3" s="14"/>
      <c r="S3" s="13"/>
      <c r="T3" s="14"/>
      <c r="U3" s="13"/>
      <c r="V3" s="14"/>
      <c r="W3" s="13"/>
      <c r="X3" s="14"/>
      <c r="Y3" s="13"/>
      <c r="Z3" s="14"/>
      <c r="AA3" s="13"/>
      <c r="AB3" s="14"/>
      <c r="AC3" s="13"/>
      <c r="AD3" s="14"/>
      <c r="AE3" s="13"/>
      <c r="AF3" s="14"/>
      <c r="AG3" s="13"/>
      <c r="AH3" s="14"/>
      <c r="AI3" s="13"/>
      <c r="AJ3" s="14"/>
      <c r="AK3" s="13"/>
      <c r="AL3" s="14"/>
      <c r="AM3" s="13"/>
      <c r="AN3" s="14"/>
      <c r="AO3" s="13"/>
      <c r="AP3" s="14"/>
      <c r="AQ3" s="13"/>
      <c r="AR3" s="14"/>
      <c r="AS3" s="13"/>
      <c r="AT3" s="14"/>
      <c r="AU3" s="13"/>
      <c r="AV3" s="14"/>
      <c r="AW3" s="13"/>
      <c r="AX3" s="14"/>
      <c r="AY3" s="13"/>
      <c r="AZ3" s="14"/>
      <c r="BA3" s="13"/>
      <c r="BB3" s="14"/>
      <c r="BC3" s="13"/>
      <c r="BD3" s="14"/>
      <c r="BE3" s="13"/>
      <c r="BF3" s="14"/>
      <c r="BG3" s="13"/>
      <c r="BH3" s="14"/>
      <c r="BI3" s="13"/>
      <c r="BJ3" s="14"/>
      <c r="BK3" s="13"/>
      <c r="BL3" s="14"/>
      <c r="BM3" s="13"/>
      <c r="BN3" s="14"/>
      <c r="BO3" s="13"/>
      <c r="BP3" s="14"/>
      <c r="BQ3" s="13"/>
      <c r="BR3" s="14"/>
      <c r="BS3" s="13"/>
      <c r="BT3" s="14"/>
      <c r="BU3" s="13"/>
      <c r="BV3" s="14"/>
      <c r="BW3" s="13"/>
      <c r="BX3" s="14"/>
      <c r="BY3" s="13"/>
      <c r="BZ3" s="14"/>
      <c r="CA3" s="13"/>
      <c r="CB3" s="14"/>
      <c r="CC3" s="13"/>
      <c r="CD3" s="14"/>
      <c r="CE3" s="13"/>
      <c r="CF3" s="14"/>
      <c r="CG3" s="13"/>
      <c r="CH3" s="14"/>
      <c r="CI3" s="13"/>
      <c r="CJ3" s="14"/>
      <c r="CK3" s="13"/>
      <c r="CL3" s="14"/>
      <c r="CM3" s="13"/>
      <c r="CN3" s="14"/>
      <c r="CO3" s="13"/>
      <c r="CP3" s="14"/>
      <c r="CQ3" s="13"/>
      <c r="CR3" s="14"/>
      <c r="CS3" s="13"/>
      <c r="CT3" s="14"/>
      <c r="CU3" s="13"/>
      <c r="CV3" s="14"/>
      <c r="CW3" s="13"/>
      <c r="CX3" s="14"/>
      <c r="CY3" s="13"/>
      <c r="CZ3" s="14"/>
      <c r="DA3" s="13"/>
      <c r="DB3" s="14"/>
      <c r="DC3" s="13"/>
      <c r="DD3" s="14"/>
      <c r="DE3" s="13"/>
      <c r="DF3" s="14"/>
      <c r="DG3" s="13"/>
      <c r="DH3" s="14"/>
      <c r="DI3" s="13"/>
      <c r="DJ3" s="14"/>
      <c r="DK3" s="13"/>
      <c r="DL3" s="14"/>
      <c r="DM3" s="13"/>
      <c r="DN3" s="14"/>
      <c r="DO3" s="13"/>
      <c r="DP3" s="14"/>
      <c r="DQ3" s="13"/>
      <c r="DR3" s="14"/>
      <c r="DS3" s="13"/>
      <c r="DT3" s="14"/>
      <c r="DU3" s="13"/>
      <c r="DV3" s="14"/>
      <c r="DW3" s="13"/>
      <c r="DX3" s="14"/>
      <c r="DY3" s="13"/>
      <c r="DZ3" s="14"/>
      <c r="EA3" s="13"/>
      <c r="EB3" s="14"/>
      <c r="EC3" s="13"/>
      <c r="ED3" s="14"/>
      <c r="EE3" s="13"/>
      <c r="EF3" s="14"/>
      <c r="EG3" s="13"/>
      <c r="EH3" s="14"/>
      <c r="EI3" s="13"/>
    </row>
    <row r="4" spans="1:139">
      <c r="A4" s="48" t="s">
        <v>129</v>
      </c>
      <c r="E4" s="23"/>
      <c r="F4" s="23"/>
      <c r="G4" s="23"/>
      <c r="H4" s="23"/>
    </row>
    <row r="5" spans="1:139" ht="15" customHeight="1">
      <c r="A5" s="49"/>
      <c r="B5" t="s">
        <v>84</v>
      </c>
      <c r="C5" s="13"/>
      <c r="D5" s="13"/>
      <c r="E5" s="24"/>
      <c r="F5" s="25"/>
      <c r="G5" s="26"/>
      <c r="H5" s="24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</row>
    <row r="6" spans="1:139">
      <c r="A6" s="49"/>
      <c r="E6" s="23"/>
      <c r="F6" s="23"/>
      <c r="G6" s="23"/>
      <c r="H6" s="23"/>
    </row>
    <row r="7" spans="1:139">
      <c r="A7" s="35"/>
      <c r="E7" s="30"/>
      <c r="F7" s="30"/>
      <c r="G7" s="30"/>
      <c r="H7" s="30"/>
    </row>
    <row r="8" spans="1:139">
      <c r="A8" s="35"/>
      <c r="E8" s="30"/>
      <c r="F8" s="30"/>
      <c r="G8" s="30"/>
      <c r="H8" s="30"/>
    </row>
    <row r="9" spans="1:139">
      <c r="A9" s="35"/>
      <c r="E9" s="30"/>
      <c r="F9" s="30"/>
      <c r="G9" s="30"/>
      <c r="H9" s="30"/>
    </row>
    <row r="10" spans="1:139">
      <c r="A10" s="35"/>
      <c r="E10" s="30"/>
      <c r="F10" s="30"/>
      <c r="G10" s="30"/>
      <c r="H10" s="30"/>
    </row>
    <row r="11" spans="1:139">
      <c r="A11" s="35"/>
      <c r="E11" s="30"/>
      <c r="F11" s="30"/>
      <c r="G11" s="30"/>
      <c r="H11" s="30"/>
    </row>
    <row r="12" spans="1:139">
      <c r="A12" s="35"/>
      <c r="E12" s="30"/>
      <c r="F12" s="30"/>
      <c r="G12" s="30"/>
      <c r="H12" s="30"/>
    </row>
    <row r="13" spans="1:139">
      <c r="A13" s="35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</row>
    <row r="14" spans="1:139">
      <c r="A14" s="35"/>
      <c r="B14" t="s">
        <v>103</v>
      </c>
      <c r="E14" s="17"/>
      <c r="F14" s="50">
        <v>0</v>
      </c>
      <c r="G14" s="51"/>
      <c r="H14" s="50">
        <v>1</v>
      </c>
      <c r="I14" s="51"/>
      <c r="J14" s="50">
        <f>H14+1</f>
        <v>2</v>
      </c>
      <c r="K14" s="51"/>
      <c r="L14" s="50">
        <f>J14+1</f>
        <v>3</v>
      </c>
      <c r="M14" s="51"/>
      <c r="N14" s="50">
        <f>L14+1</f>
        <v>4</v>
      </c>
      <c r="O14" s="51"/>
      <c r="P14" s="50">
        <f>N14+1</f>
        <v>5</v>
      </c>
      <c r="Q14" s="51"/>
      <c r="R14" s="50">
        <f>P14+1</f>
        <v>6</v>
      </c>
      <c r="S14" s="51"/>
      <c r="T14" s="50">
        <f>R14+1</f>
        <v>7</v>
      </c>
      <c r="U14" s="51"/>
      <c r="V14" s="50">
        <f>T14+1</f>
        <v>8</v>
      </c>
      <c r="W14" s="51"/>
      <c r="X14" s="50">
        <f>V14+1</f>
        <v>9</v>
      </c>
      <c r="Y14" s="51"/>
      <c r="Z14" s="50">
        <f>X14+1</f>
        <v>10</v>
      </c>
      <c r="AA14" s="51"/>
      <c r="AB14" s="50">
        <f>Z14+1</f>
        <v>11</v>
      </c>
      <c r="AC14" s="51"/>
      <c r="AD14" s="50">
        <f>AB14+1</f>
        <v>12</v>
      </c>
      <c r="AE14" s="51"/>
      <c r="AF14" s="50">
        <f>AD14+1</f>
        <v>13</v>
      </c>
      <c r="AG14" s="51"/>
      <c r="AH14" s="50">
        <f>AF14+1</f>
        <v>14</v>
      </c>
      <c r="AI14" s="51"/>
      <c r="AJ14" s="50">
        <f>AH14+1</f>
        <v>15</v>
      </c>
      <c r="AK14" s="51"/>
      <c r="AL14" s="50">
        <f>AJ14+1</f>
        <v>16</v>
      </c>
      <c r="AM14" s="51"/>
      <c r="AN14" s="50">
        <f>AL14+1</f>
        <v>17</v>
      </c>
      <c r="AO14" s="51"/>
      <c r="AP14" s="50">
        <f>AN14+1</f>
        <v>18</v>
      </c>
      <c r="AQ14" s="51"/>
      <c r="AR14" s="50">
        <f>AP14+1</f>
        <v>19</v>
      </c>
      <c r="AS14" s="51"/>
      <c r="AT14" s="50">
        <f>AR14+1</f>
        <v>20</v>
      </c>
      <c r="AU14" s="51"/>
      <c r="AV14" s="50">
        <f>AT14+1</f>
        <v>21</v>
      </c>
      <c r="AW14" s="51"/>
      <c r="AX14" s="50">
        <f>AV14+1</f>
        <v>22</v>
      </c>
      <c r="AY14" s="51"/>
      <c r="AZ14" s="50">
        <f>AX14+1</f>
        <v>23</v>
      </c>
      <c r="BA14" s="51"/>
      <c r="BB14" s="50">
        <f>AZ14+1</f>
        <v>24</v>
      </c>
      <c r="BC14" s="51"/>
      <c r="BD14" s="50">
        <f>BB14+1</f>
        <v>25</v>
      </c>
      <c r="BE14" s="51"/>
      <c r="BF14" s="50">
        <f>BD14+1</f>
        <v>26</v>
      </c>
      <c r="BG14" s="51"/>
      <c r="BH14" s="50">
        <f>BF14+1</f>
        <v>27</v>
      </c>
      <c r="BI14" s="51"/>
      <c r="BJ14" s="50">
        <f>BH14+1</f>
        <v>28</v>
      </c>
      <c r="BK14" s="51"/>
      <c r="BL14" s="50">
        <f>BJ14+1</f>
        <v>29</v>
      </c>
      <c r="BM14" s="51"/>
      <c r="BN14" s="50">
        <f>BL14+1</f>
        <v>30</v>
      </c>
      <c r="BO14" s="51"/>
      <c r="BP14" s="50">
        <f>BN14+1</f>
        <v>31</v>
      </c>
      <c r="BQ14" s="51"/>
      <c r="BR14" s="50">
        <f>BP14+1</f>
        <v>32</v>
      </c>
      <c r="BS14" s="51"/>
      <c r="BT14" s="50">
        <f>BR14+1</f>
        <v>33</v>
      </c>
      <c r="BU14" s="51"/>
      <c r="BV14" s="50">
        <f>BT14+1</f>
        <v>34</v>
      </c>
      <c r="BW14" s="51"/>
      <c r="BX14" s="50">
        <f>BV14+1</f>
        <v>35</v>
      </c>
      <c r="BY14" s="51"/>
      <c r="BZ14" s="50">
        <f>BX14+1</f>
        <v>36</v>
      </c>
      <c r="CA14" s="51"/>
      <c r="CB14" s="50">
        <f>BZ14+1</f>
        <v>37</v>
      </c>
      <c r="CC14" s="51"/>
      <c r="CD14" s="50">
        <f>CB14+1</f>
        <v>38</v>
      </c>
      <c r="CE14" s="51"/>
      <c r="CF14" s="50">
        <f>CD14+1</f>
        <v>39</v>
      </c>
      <c r="CG14" s="51"/>
      <c r="CH14" s="50">
        <f>CF14+1</f>
        <v>40</v>
      </c>
      <c r="CI14" s="51"/>
      <c r="CJ14" s="50">
        <f>CH14+1</f>
        <v>41</v>
      </c>
      <c r="CK14" s="51"/>
      <c r="CL14" s="50">
        <f>CJ14+1</f>
        <v>42</v>
      </c>
      <c r="CM14" s="51"/>
      <c r="CN14" s="50">
        <f>CL14+1</f>
        <v>43</v>
      </c>
      <c r="CO14" s="51"/>
      <c r="CP14" s="50">
        <f>CN14+1</f>
        <v>44</v>
      </c>
      <c r="CQ14" s="51"/>
      <c r="CR14" s="50">
        <f>CP14+1</f>
        <v>45</v>
      </c>
      <c r="CS14" s="51"/>
      <c r="CT14" s="50">
        <f>CR14+1</f>
        <v>46</v>
      </c>
      <c r="CU14" s="51"/>
      <c r="CV14" s="50">
        <f>CT14+1</f>
        <v>47</v>
      </c>
      <c r="CW14" s="51"/>
      <c r="CX14" s="50">
        <f>CV14+1</f>
        <v>48</v>
      </c>
      <c r="CY14" s="51"/>
      <c r="CZ14" s="50">
        <f>CX14+1</f>
        <v>49</v>
      </c>
      <c r="DA14" s="51"/>
      <c r="DB14" s="50">
        <f>CZ14+1</f>
        <v>50</v>
      </c>
      <c r="DC14" s="51"/>
      <c r="DD14" s="50">
        <f>DB14+1</f>
        <v>51</v>
      </c>
      <c r="DE14" s="51"/>
      <c r="DF14" s="50">
        <f>DD14+1</f>
        <v>52</v>
      </c>
      <c r="DG14" s="51"/>
      <c r="DH14" s="50">
        <f>DF14+1</f>
        <v>53</v>
      </c>
      <c r="DI14" s="51"/>
      <c r="DJ14" s="50">
        <f>DH14+1</f>
        <v>54</v>
      </c>
      <c r="DK14" s="51"/>
      <c r="DL14" s="50">
        <f>DJ14+1</f>
        <v>55</v>
      </c>
      <c r="DM14" s="51"/>
      <c r="DN14" s="50">
        <f>DL14+1</f>
        <v>56</v>
      </c>
      <c r="DO14" s="51"/>
      <c r="DP14" s="50">
        <f>DN14+1</f>
        <v>57</v>
      </c>
      <c r="DQ14" s="51"/>
      <c r="DR14" s="50">
        <f>DP14+1</f>
        <v>58</v>
      </c>
      <c r="DS14" s="51"/>
      <c r="DT14" s="50">
        <f>DR14+1</f>
        <v>59</v>
      </c>
      <c r="DU14" s="51"/>
      <c r="DV14" s="50">
        <f>DT14+1</f>
        <v>60</v>
      </c>
      <c r="DW14" s="51"/>
      <c r="DX14" s="50">
        <f>DV14+1</f>
        <v>61</v>
      </c>
      <c r="DY14" s="51"/>
      <c r="DZ14" s="50">
        <f>DX14+1</f>
        <v>62</v>
      </c>
      <c r="EA14" s="51"/>
      <c r="EB14" s="50">
        <f>DZ14+1</f>
        <v>63</v>
      </c>
      <c r="EC14" s="51"/>
      <c r="ED14" s="50"/>
      <c r="EE14" s="51"/>
      <c r="EF14" s="60"/>
      <c r="EG14" s="61"/>
      <c r="EH14" s="60"/>
      <c r="EI14" s="61"/>
    </row>
    <row r="15" spans="1:139">
      <c r="A15" s="35"/>
      <c r="B15"/>
      <c r="E15" s="17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</row>
    <row r="16" spans="1:139">
      <c r="A16" s="35"/>
      <c r="B16" t="s">
        <v>101</v>
      </c>
      <c r="E16" s="17"/>
      <c r="F16" s="65">
        <v>0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>
        <v>1</v>
      </c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>
        <v>2</v>
      </c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>
        <v>3</v>
      </c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17"/>
      <c r="EE16" s="17"/>
    </row>
    <row r="17" spans="1:136" ht="15.75" thickBot="1">
      <c r="A17" s="35"/>
      <c r="B17"/>
      <c r="E17" s="17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</row>
    <row r="18" spans="1:136" ht="15.75" thickBot="1">
      <c r="A18" s="35"/>
      <c r="B18" t="s">
        <v>102</v>
      </c>
      <c r="E18" s="17"/>
      <c r="F18" s="66">
        <v>0</v>
      </c>
      <c r="G18" s="64"/>
      <c r="H18" s="63">
        <f>F18+1</f>
        <v>1</v>
      </c>
      <c r="I18" s="64"/>
      <c r="J18" s="63">
        <f>H18+1</f>
        <v>2</v>
      </c>
      <c r="K18" s="64"/>
      <c r="L18" s="63">
        <f>J18+1</f>
        <v>3</v>
      </c>
      <c r="M18" s="64"/>
      <c r="N18" s="63">
        <f>L18+1</f>
        <v>4</v>
      </c>
      <c r="O18" s="64"/>
      <c r="P18" s="63">
        <f>N18+1</f>
        <v>5</v>
      </c>
      <c r="Q18" s="64"/>
      <c r="R18" s="63">
        <f>P18+1</f>
        <v>6</v>
      </c>
      <c r="S18" s="64"/>
      <c r="T18" s="63">
        <f>R18+1</f>
        <v>7</v>
      </c>
      <c r="U18" s="64"/>
      <c r="V18" s="63">
        <f>T18+1</f>
        <v>8</v>
      </c>
      <c r="W18" s="64"/>
      <c r="X18" s="63">
        <f>V18+1</f>
        <v>9</v>
      </c>
      <c r="Y18" s="64"/>
      <c r="Z18" s="63">
        <f>X18+1</f>
        <v>10</v>
      </c>
      <c r="AA18" s="64"/>
      <c r="AB18" s="63">
        <f>Z18+1</f>
        <v>11</v>
      </c>
      <c r="AC18" s="64"/>
      <c r="AD18" s="63">
        <f>AB18+1</f>
        <v>12</v>
      </c>
      <c r="AE18" s="64"/>
      <c r="AF18" s="63">
        <f>AD18+1</f>
        <v>13</v>
      </c>
      <c r="AG18" s="64"/>
      <c r="AH18" s="63">
        <f>AF18+1</f>
        <v>14</v>
      </c>
      <c r="AI18" s="64"/>
      <c r="AJ18" s="63">
        <f>AH18+1</f>
        <v>15</v>
      </c>
      <c r="AK18" s="67"/>
      <c r="AL18" s="66">
        <v>0</v>
      </c>
      <c r="AM18" s="64"/>
      <c r="AN18" s="63">
        <f>AL18+1</f>
        <v>1</v>
      </c>
      <c r="AO18" s="64"/>
      <c r="AP18" s="63">
        <f>AN18+1</f>
        <v>2</v>
      </c>
      <c r="AQ18" s="64"/>
      <c r="AR18" s="63">
        <f>AP18+1</f>
        <v>3</v>
      </c>
      <c r="AS18" s="64"/>
      <c r="AT18" s="63">
        <f>AR18+1</f>
        <v>4</v>
      </c>
      <c r="AU18" s="64"/>
      <c r="AV18" s="63">
        <f>AT18+1</f>
        <v>5</v>
      </c>
      <c r="AW18" s="64"/>
      <c r="AX18" s="63">
        <f>AV18+1</f>
        <v>6</v>
      </c>
      <c r="AY18" s="64"/>
      <c r="AZ18" s="63">
        <f>AX18+1</f>
        <v>7</v>
      </c>
      <c r="BA18" s="64"/>
      <c r="BB18" s="63">
        <f>AZ18+1</f>
        <v>8</v>
      </c>
      <c r="BC18" s="64"/>
      <c r="BD18" s="63">
        <f>BB18+1</f>
        <v>9</v>
      </c>
      <c r="BE18" s="64"/>
      <c r="BF18" s="63">
        <f>BD18+1</f>
        <v>10</v>
      </c>
      <c r="BG18" s="64"/>
      <c r="BH18" s="63">
        <f>BF18+1</f>
        <v>11</v>
      </c>
      <c r="BI18" s="64"/>
      <c r="BJ18" s="63">
        <f>BH18+1</f>
        <v>12</v>
      </c>
      <c r="BK18" s="64"/>
      <c r="BL18" s="63">
        <f>BJ18+1</f>
        <v>13</v>
      </c>
      <c r="BM18" s="64"/>
      <c r="BN18" s="63">
        <f>BL18+1</f>
        <v>14</v>
      </c>
      <c r="BO18" s="64"/>
      <c r="BP18" s="63">
        <f>BN18+1</f>
        <v>15</v>
      </c>
      <c r="BQ18" s="67"/>
      <c r="BR18" s="66">
        <v>0</v>
      </c>
      <c r="BS18" s="64"/>
      <c r="BT18" s="63">
        <f>BR18+1</f>
        <v>1</v>
      </c>
      <c r="BU18" s="64"/>
      <c r="BV18" s="63">
        <f>BT18+1</f>
        <v>2</v>
      </c>
      <c r="BW18" s="64"/>
      <c r="BX18" s="63">
        <f>BV18+1</f>
        <v>3</v>
      </c>
      <c r="BY18" s="64"/>
      <c r="BZ18" s="63">
        <f>BX18+1</f>
        <v>4</v>
      </c>
      <c r="CA18" s="64"/>
      <c r="CB18" s="63">
        <f>BZ18+1</f>
        <v>5</v>
      </c>
      <c r="CC18" s="64"/>
      <c r="CD18" s="63">
        <f>CB18+1</f>
        <v>6</v>
      </c>
      <c r="CE18" s="64"/>
      <c r="CF18" s="63">
        <f>CD18+1</f>
        <v>7</v>
      </c>
      <c r="CG18" s="64"/>
      <c r="CH18" s="63">
        <f>CF18+1</f>
        <v>8</v>
      </c>
      <c r="CI18" s="64"/>
      <c r="CJ18" s="63">
        <f>CH18+1</f>
        <v>9</v>
      </c>
      <c r="CK18" s="64"/>
      <c r="CL18" s="63">
        <f>CJ18+1</f>
        <v>10</v>
      </c>
      <c r="CM18" s="64"/>
      <c r="CN18" s="63">
        <f>CL18+1</f>
        <v>11</v>
      </c>
      <c r="CO18" s="64"/>
      <c r="CP18" s="63">
        <f>CN18+1</f>
        <v>12</v>
      </c>
      <c r="CQ18" s="64"/>
      <c r="CR18" s="63">
        <f>CP18+1</f>
        <v>13</v>
      </c>
      <c r="CS18" s="64"/>
      <c r="CT18" s="63">
        <f>CR18+1</f>
        <v>14</v>
      </c>
      <c r="CU18" s="64"/>
      <c r="CV18" s="63">
        <f>CT18+1</f>
        <v>15</v>
      </c>
      <c r="CW18" s="67"/>
      <c r="CX18" s="66">
        <v>0</v>
      </c>
      <c r="CY18" s="64"/>
      <c r="CZ18" s="63">
        <f>CX18+1</f>
        <v>1</v>
      </c>
      <c r="DA18" s="64"/>
      <c r="DB18" s="63">
        <f>CZ18+1</f>
        <v>2</v>
      </c>
      <c r="DC18" s="64"/>
      <c r="DD18" s="63">
        <f>DB18+1</f>
        <v>3</v>
      </c>
      <c r="DE18" s="64"/>
      <c r="DF18" s="63">
        <f>DD18+1</f>
        <v>4</v>
      </c>
      <c r="DG18" s="64"/>
      <c r="DH18" s="63">
        <f>DF18+1</f>
        <v>5</v>
      </c>
      <c r="DI18" s="64"/>
      <c r="DJ18" s="63">
        <f>DH18+1</f>
        <v>6</v>
      </c>
      <c r="DK18" s="64"/>
      <c r="DL18" s="63">
        <f>DJ18+1</f>
        <v>7</v>
      </c>
      <c r="DM18" s="64"/>
      <c r="DN18" s="63">
        <f>DL18+1</f>
        <v>8</v>
      </c>
      <c r="DO18" s="64"/>
      <c r="DP18" s="63">
        <f>DN18+1</f>
        <v>9</v>
      </c>
      <c r="DQ18" s="64"/>
      <c r="DR18" s="63">
        <f>DP18+1</f>
        <v>10</v>
      </c>
      <c r="DS18" s="64"/>
      <c r="DT18" s="63">
        <f>DR18+1</f>
        <v>11</v>
      </c>
      <c r="DU18" s="64"/>
      <c r="DV18" s="63">
        <f>DT18+1</f>
        <v>12</v>
      </c>
      <c r="DW18" s="64"/>
      <c r="DX18" s="63">
        <f>DV18+1</f>
        <v>13</v>
      </c>
      <c r="DY18" s="64"/>
      <c r="DZ18" s="63">
        <f>DX18+1</f>
        <v>14</v>
      </c>
      <c r="EA18" s="64"/>
      <c r="EB18" s="63">
        <f>DZ18+1</f>
        <v>15</v>
      </c>
      <c r="EC18" s="67"/>
      <c r="ED18" s="17"/>
      <c r="EE18" s="17"/>
    </row>
    <row r="19" spans="1:136"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</row>
    <row r="20" spans="1:136">
      <c r="B20" s="15" t="s">
        <v>86</v>
      </c>
      <c r="D20" s="50" t="s">
        <v>87</v>
      </c>
      <c r="E20" s="51"/>
      <c r="F20" s="62" t="s">
        <v>99</v>
      </c>
      <c r="G20" s="51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50" t="s">
        <v>87</v>
      </c>
      <c r="DA20" s="51"/>
      <c r="DB20" s="62" t="s">
        <v>99</v>
      </c>
      <c r="DC20" s="51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</row>
    <row r="21" spans="1:136"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</row>
    <row r="22" spans="1:136">
      <c r="B22" t="s">
        <v>88</v>
      </c>
      <c r="D22" s="17"/>
      <c r="E22" s="17"/>
      <c r="F22" s="57" t="s">
        <v>89</v>
      </c>
      <c r="G22" s="58"/>
      <c r="H22" s="18"/>
      <c r="I22" s="18"/>
      <c r="J22" s="17"/>
      <c r="K22" s="17"/>
      <c r="L22" s="17"/>
      <c r="M22" s="17"/>
      <c r="N22" s="17"/>
      <c r="O22" s="17"/>
      <c r="P22" s="17"/>
      <c r="Q22" s="17"/>
      <c r="R22" s="17" t="s">
        <v>130</v>
      </c>
      <c r="S22" s="17"/>
      <c r="T22" s="17"/>
      <c r="U22" s="17" t="s">
        <v>130</v>
      </c>
      <c r="V22" s="17" t="s">
        <v>130</v>
      </c>
      <c r="W22" s="17"/>
      <c r="X22" s="17" t="s">
        <v>130</v>
      </c>
      <c r="Y22" s="17"/>
      <c r="Z22" s="17"/>
      <c r="AA22" s="17" t="s">
        <v>130</v>
      </c>
      <c r="AB22" s="17" t="s">
        <v>130</v>
      </c>
      <c r="AC22" s="17"/>
      <c r="AD22" s="17" t="s">
        <v>130</v>
      </c>
      <c r="AE22" s="17"/>
      <c r="AF22" s="17"/>
      <c r="AG22" s="17" t="s">
        <v>130</v>
      </c>
      <c r="AH22" s="17" t="s">
        <v>130</v>
      </c>
      <c r="AI22" s="17"/>
      <c r="AJ22" s="17"/>
      <c r="AK22" s="17"/>
      <c r="AL22" s="50" t="s">
        <v>89</v>
      </c>
      <c r="AM22" s="51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50" t="s">
        <v>89</v>
      </c>
      <c r="BS22" s="51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50" t="s">
        <v>89</v>
      </c>
      <c r="CY22" s="51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</row>
    <row r="23" spans="1:136">
      <c r="D23" s="17"/>
      <c r="E23" s="17"/>
      <c r="F23" s="18"/>
      <c r="G23" s="18"/>
      <c r="H23" s="18"/>
      <c r="I23" s="18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</row>
    <row r="24" spans="1:136">
      <c r="A24" s="48" t="s">
        <v>94</v>
      </c>
      <c r="B24" t="s">
        <v>90</v>
      </c>
      <c r="D24" s="17"/>
      <c r="E24" s="17"/>
      <c r="F24" s="57" t="s">
        <v>91</v>
      </c>
      <c r="G24" s="59"/>
      <c r="H24" s="18"/>
      <c r="I24" s="18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50" t="s">
        <v>91</v>
      </c>
      <c r="AM24" s="56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50" t="s">
        <v>91</v>
      </c>
      <c r="BS24" s="56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50" t="s">
        <v>91</v>
      </c>
      <c r="CY24" s="56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</row>
    <row r="25" spans="1:136">
      <c r="A25" s="49"/>
      <c r="D25" s="17"/>
      <c r="E25" s="17"/>
      <c r="F25" s="18"/>
      <c r="G25" s="18"/>
      <c r="H25" s="18"/>
      <c r="I25" s="18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</row>
    <row r="26" spans="1:136">
      <c r="A26" s="49"/>
      <c r="B26" s="15" t="s">
        <v>92</v>
      </c>
      <c r="C26" s="13"/>
      <c r="D26" s="32"/>
      <c r="E26" s="32"/>
      <c r="F26" s="19"/>
      <c r="G26" s="20"/>
      <c r="H26" s="21"/>
      <c r="I26" s="21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3"/>
      <c r="AM26" s="34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3"/>
      <c r="BS26" s="34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3"/>
      <c r="CY26" s="34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13"/>
    </row>
    <row r="27" spans="1:136">
      <c r="A27" s="49"/>
      <c r="D27" s="17"/>
      <c r="E27" s="17"/>
      <c r="F27" s="18"/>
      <c r="G27" s="18"/>
      <c r="H27" s="18"/>
      <c r="I27" s="18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</row>
    <row r="28" spans="1:136">
      <c r="A28" s="49"/>
      <c r="B28" s="15" t="s">
        <v>93</v>
      </c>
      <c r="D28" s="17"/>
      <c r="E28" s="17"/>
      <c r="F28" s="18"/>
      <c r="G28" s="18"/>
      <c r="H28" s="57" t="s">
        <v>95</v>
      </c>
      <c r="I28" s="58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50" t="s">
        <v>95</v>
      </c>
      <c r="AO28" s="51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50" t="s">
        <v>95</v>
      </c>
      <c r="BU28" s="51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50" t="s">
        <v>95</v>
      </c>
      <c r="DA28" s="51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</row>
    <row r="29" spans="1:136"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</row>
    <row r="30" spans="1:136">
      <c r="B30" t="s">
        <v>96</v>
      </c>
      <c r="D30" s="17"/>
      <c r="E30" s="17"/>
      <c r="F30" s="17"/>
      <c r="G30" s="17"/>
      <c r="H30" s="50" t="s">
        <v>97</v>
      </c>
      <c r="I30" s="5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50" t="s">
        <v>97</v>
      </c>
      <c r="AO30" s="51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50" t="s">
        <v>97</v>
      </c>
      <c r="BU30" s="51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50" t="s">
        <v>97</v>
      </c>
      <c r="DA30" s="51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</row>
    <row r="31" spans="1:136"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</row>
    <row r="32" spans="1:136">
      <c r="D32" s="17"/>
      <c r="E32" s="17"/>
      <c r="F32" s="17"/>
      <c r="G32" s="17"/>
      <c r="H32" s="17"/>
      <c r="I32" s="17"/>
      <c r="J32" s="77"/>
      <c r="K32" s="78"/>
      <c r="L32" s="77"/>
      <c r="M32" s="78"/>
      <c r="N32" s="77" t="s">
        <v>95</v>
      </c>
      <c r="O32" s="78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50"/>
      <c r="AQ32" s="51"/>
      <c r="AR32" s="50"/>
      <c r="AS32" s="51"/>
      <c r="AT32" s="50" t="s">
        <v>95</v>
      </c>
      <c r="AU32" s="51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50"/>
      <c r="BW32" s="51"/>
      <c r="BX32" s="50"/>
      <c r="BY32" s="51"/>
      <c r="BZ32" s="50" t="s">
        <v>95</v>
      </c>
      <c r="CA32" s="51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50"/>
      <c r="DC32" s="51"/>
      <c r="DD32" s="50"/>
      <c r="DE32" s="51"/>
      <c r="DF32" s="50" t="s">
        <v>95</v>
      </c>
      <c r="DG32" s="51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</row>
    <row r="33" spans="1:135"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</row>
    <row r="34" spans="1:135">
      <c r="A34" s="48" t="s">
        <v>85</v>
      </c>
      <c r="B34" s="15" t="s">
        <v>77</v>
      </c>
      <c r="E34" s="17"/>
      <c r="F34" s="69" t="s">
        <v>78</v>
      </c>
      <c r="G34" s="68"/>
      <c r="H34" s="27"/>
      <c r="I34" s="27"/>
      <c r="J34" s="27"/>
      <c r="K34" s="27"/>
      <c r="L34" s="27"/>
      <c r="M34" s="2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50" t="s">
        <v>81</v>
      </c>
      <c r="AM34" s="51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50" t="s">
        <v>81</v>
      </c>
      <c r="BS34" s="51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50" t="s">
        <v>81</v>
      </c>
      <c r="CY34" s="51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</row>
    <row r="35" spans="1:135">
      <c r="A35" s="49"/>
      <c r="E35" s="17"/>
      <c r="F35" s="28"/>
      <c r="G35" s="28"/>
      <c r="H35" s="27"/>
      <c r="I35" s="27"/>
      <c r="J35" s="27"/>
      <c r="K35" s="27"/>
      <c r="L35" s="27"/>
      <c r="M35" s="2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22"/>
      <c r="AM35" s="22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22"/>
      <c r="BS35" s="22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22"/>
      <c r="CY35" s="22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</row>
    <row r="36" spans="1:135">
      <c r="A36" s="49"/>
      <c r="B36" s="15" t="s">
        <v>75</v>
      </c>
      <c r="E36" s="17"/>
      <c r="F36" s="69" t="s">
        <v>79</v>
      </c>
      <c r="G36" s="68"/>
      <c r="H36" s="27"/>
      <c r="I36" s="27"/>
      <c r="J36" s="27"/>
      <c r="K36" s="27"/>
      <c r="L36" s="27"/>
      <c r="M36" s="2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50" t="s">
        <v>82</v>
      </c>
      <c r="AM36" s="51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50" t="s">
        <v>82</v>
      </c>
      <c r="BS36" s="51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50" t="s">
        <v>82</v>
      </c>
      <c r="CY36" s="51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</row>
    <row r="37" spans="1:135">
      <c r="A37" s="49"/>
      <c r="E37" s="17"/>
      <c r="F37" s="28"/>
      <c r="G37" s="28"/>
      <c r="H37" s="27"/>
      <c r="I37" s="27"/>
      <c r="J37" s="27"/>
      <c r="K37" s="27"/>
      <c r="L37" s="27"/>
      <c r="M37" s="2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22"/>
      <c r="AM37" s="22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22"/>
      <c r="BS37" s="22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22"/>
      <c r="CY37" s="22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</row>
    <row r="38" spans="1:135">
      <c r="A38" s="49"/>
      <c r="B38" s="15" t="s">
        <v>76</v>
      </c>
      <c r="E38" s="17"/>
      <c r="F38" s="69" t="s">
        <v>80</v>
      </c>
      <c r="G38" s="68"/>
      <c r="H38" s="27"/>
      <c r="I38" s="27"/>
      <c r="J38" s="27"/>
      <c r="K38" s="27"/>
      <c r="L38" s="27"/>
      <c r="M38" s="2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50" t="s">
        <v>83</v>
      </c>
      <c r="AM38" s="51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50" t="s">
        <v>83</v>
      </c>
      <c r="BS38" s="51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50" t="s">
        <v>83</v>
      </c>
      <c r="CY38" s="51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</row>
    <row r="39" spans="1:135">
      <c r="A39" s="49"/>
      <c r="E39" s="17"/>
      <c r="F39" s="27"/>
      <c r="G39" s="27"/>
      <c r="H39" s="27"/>
      <c r="I39" s="27"/>
      <c r="J39" s="27"/>
      <c r="K39" s="27"/>
      <c r="L39" s="27"/>
      <c r="M39" s="2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</row>
    <row r="40" spans="1:135" ht="15" customHeight="1">
      <c r="A40" s="49"/>
      <c r="B40" s="15" t="s">
        <v>73</v>
      </c>
      <c r="E40" s="17"/>
      <c r="F40" s="27"/>
      <c r="G40" s="27"/>
      <c r="H40" s="70"/>
      <c r="I40" s="71"/>
      <c r="J40" s="72"/>
      <c r="K40" s="73"/>
      <c r="L40" s="76" t="s">
        <v>97</v>
      </c>
      <c r="M40" s="76"/>
      <c r="N40" s="76"/>
      <c r="O40" s="76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52"/>
      <c r="AO40" s="53"/>
      <c r="AP40" s="54"/>
      <c r="AQ40" s="55"/>
      <c r="AR40" s="79" t="s">
        <v>97</v>
      </c>
      <c r="AS40" s="79"/>
      <c r="AT40" s="79"/>
      <c r="AU40" s="79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52"/>
      <c r="BU40" s="53"/>
      <c r="BV40" s="54"/>
      <c r="BW40" s="55"/>
      <c r="BX40" s="79" t="s">
        <v>97</v>
      </c>
      <c r="BY40" s="79"/>
      <c r="BZ40" s="79"/>
      <c r="CA40" s="79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52"/>
      <c r="DA40" s="53"/>
      <c r="DB40" s="54"/>
      <c r="DC40" s="55"/>
      <c r="DD40" s="79" t="s">
        <v>97</v>
      </c>
      <c r="DE40" s="79"/>
      <c r="DF40" s="79"/>
      <c r="DG40" s="79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</row>
    <row r="41" spans="1:135"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</row>
    <row r="42" spans="1:135"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52"/>
      <c r="Q42" s="53"/>
      <c r="R42" s="54"/>
      <c r="S42" s="55"/>
      <c r="T42" s="50" t="s">
        <v>95</v>
      </c>
      <c r="U42" s="51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52"/>
      <c r="AW42" s="53"/>
      <c r="AX42" s="54"/>
      <c r="AY42" s="55"/>
      <c r="AZ42" s="50" t="s">
        <v>95</v>
      </c>
      <c r="BA42" s="51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52"/>
      <c r="CC42" s="53"/>
      <c r="CD42" s="54"/>
      <c r="CE42" s="55"/>
      <c r="CF42" s="50" t="s">
        <v>95</v>
      </c>
      <c r="CG42" s="51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52"/>
      <c r="DI42" s="53"/>
      <c r="DJ42" s="54"/>
      <c r="DK42" s="55"/>
      <c r="DL42" s="50" t="s">
        <v>95</v>
      </c>
      <c r="DM42" s="51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</row>
    <row r="43" spans="1:135"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</row>
    <row r="44" spans="1:135">
      <c r="B44" t="s">
        <v>98</v>
      </c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50" t="s">
        <v>97</v>
      </c>
      <c r="U44" s="51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50" t="s">
        <v>97</v>
      </c>
      <c r="BA44" s="51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50" t="s">
        <v>97</v>
      </c>
      <c r="CG44" s="51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50" t="s">
        <v>97</v>
      </c>
      <c r="DM44" s="51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</row>
    <row r="45" spans="1:135"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</row>
    <row r="46" spans="1:135"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52"/>
      <c r="W46" s="53"/>
      <c r="X46" s="54"/>
      <c r="Y46" s="55"/>
      <c r="Z46" s="50" t="s">
        <v>95</v>
      </c>
      <c r="AA46" s="51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52"/>
      <c r="BC46" s="53"/>
      <c r="BD46" s="54"/>
      <c r="BE46" s="55"/>
      <c r="BF46" s="50" t="s">
        <v>95</v>
      </c>
      <c r="BG46" s="51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52"/>
      <c r="CI46" s="53"/>
      <c r="CJ46" s="54"/>
      <c r="CK46" s="55"/>
      <c r="CL46" s="50" t="s">
        <v>95</v>
      </c>
      <c r="CM46" s="51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52"/>
      <c r="DO46" s="53"/>
      <c r="DP46" s="54"/>
      <c r="DQ46" s="55"/>
      <c r="DR46" s="50" t="s">
        <v>95</v>
      </c>
      <c r="DS46" s="51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</row>
    <row r="47" spans="1:135"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</row>
    <row r="48" spans="1:135">
      <c r="A48" s="49" t="s">
        <v>113</v>
      </c>
      <c r="B48" t="s">
        <v>104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65" t="s">
        <v>100</v>
      </c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</row>
    <row r="49" spans="1:135">
      <c r="A49" s="49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</row>
    <row r="50" spans="1:135">
      <c r="A50" s="49"/>
      <c r="B50" t="s">
        <v>105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50" t="s">
        <v>108</v>
      </c>
      <c r="BG50" s="51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</row>
    <row r="51" spans="1:135">
      <c r="A51" s="49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</row>
    <row r="52" spans="1:135">
      <c r="A52" s="49"/>
      <c r="B52" t="s">
        <v>106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65" t="s">
        <v>109</v>
      </c>
      <c r="CO52" s="65"/>
      <c r="CP52" s="65"/>
      <c r="CQ52" s="65"/>
      <c r="CR52" s="65"/>
      <c r="CS52" s="65"/>
      <c r="CT52" s="65"/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17"/>
      <c r="DW52" s="17"/>
      <c r="DX52" s="17"/>
      <c r="DY52" s="17"/>
      <c r="DZ52" s="17"/>
      <c r="EA52" s="17"/>
      <c r="EB52" s="17"/>
      <c r="EC52" s="17"/>
      <c r="ED52" s="17"/>
      <c r="EE52" s="17"/>
    </row>
    <row r="53" spans="1:135">
      <c r="A53" s="49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</row>
    <row r="54" spans="1:135">
      <c r="A54" s="49"/>
      <c r="B54" t="s">
        <v>107</v>
      </c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50" t="s">
        <v>110</v>
      </c>
      <c r="DU54" s="51"/>
      <c r="DV54" s="17"/>
      <c r="DW54" s="17"/>
      <c r="DX54" s="17"/>
      <c r="DY54" s="17"/>
      <c r="DZ54" s="17"/>
      <c r="EA54" s="17"/>
      <c r="EB54" s="17"/>
      <c r="EC54" s="17"/>
      <c r="ED54" s="17"/>
      <c r="EE54" s="17"/>
    </row>
    <row r="55" spans="1:135">
      <c r="A55" s="49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</row>
    <row r="56" spans="1:135">
      <c r="A56" s="49"/>
      <c r="B56" t="s">
        <v>111</v>
      </c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50" t="s">
        <v>95</v>
      </c>
      <c r="BI56" s="51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</row>
    <row r="57" spans="1:135">
      <c r="A57" s="49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</row>
    <row r="58" spans="1:135">
      <c r="A58" s="49"/>
      <c r="B58" t="s">
        <v>112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50" t="s">
        <v>95</v>
      </c>
      <c r="DW58" s="51"/>
      <c r="DX58" s="17"/>
      <c r="DY58" s="17"/>
      <c r="DZ58" s="17"/>
      <c r="EA58" s="17"/>
      <c r="EB58" s="17"/>
      <c r="EC58" s="17"/>
      <c r="ED58" s="17"/>
      <c r="EE58" s="17"/>
    </row>
    <row r="59" spans="1:135">
      <c r="C59" s="29"/>
      <c r="D59" s="29"/>
      <c r="E59" s="29"/>
      <c r="F59" s="29"/>
    </row>
    <row r="60" spans="1:135">
      <c r="B60" t="s">
        <v>127</v>
      </c>
      <c r="C60" s="29"/>
      <c r="D60" s="74" t="s">
        <v>128</v>
      </c>
      <c r="E60" s="75"/>
      <c r="F60" s="29"/>
    </row>
    <row r="61" spans="1:135">
      <c r="C61" s="29"/>
      <c r="D61" s="29"/>
      <c r="E61" s="29"/>
      <c r="F61" s="29"/>
    </row>
  </sheetData>
  <mergeCells count="230">
    <mergeCell ref="DD40:DG40"/>
    <mergeCell ref="T44:U44"/>
    <mergeCell ref="D60:E60"/>
    <mergeCell ref="T14:U14"/>
    <mergeCell ref="D20:E20"/>
    <mergeCell ref="A34:A40"/>
    <mergeCell ref="F20:G20"/>
    <mergeCell ref="F22:G22"/>
    <mergeCell ref="AP40:AQ40"/>
    <mergeCell ref="Z18:AA18"/>
    <mergeCell ref="AB18:AC18"/>
    <mergeCell ref="AD18:AE18"/>
    <mergeCell ref="AF18:AG18"/>
    <mergeCell ref="AH18:AI18"/>
    <mergeCell ref="AT14:AU14"/>
    <mergeCell ref="L40:O40"/>
    <mergeCell ref="AR40:AU40"/>
    <mergeCell ref="AB48:BG48"/>
    <mergeCell ref="AL36:AM36"/>
    <mergeCell ref="AL38:AM38"/>
    <mergeCell ref="H40:I40"/>
    <mergeCell ref="J40:K40"/>
    <mergeCell ref="V14:W14"/>
    <mergeCell ref="X14:Y14"/>
    <mergeCell ref="Z14:AA14"/>
    <mergeCell ref="AB14:AC14"/>
    <mergeCell ref="AD14:AE14"/>
    <mergeCell ref="AF14:AG14"/>
    <mergeCell ref="X18:Y18"/>
    <mergeCell ref="F14:G14"/>
    <mergeCell ref="H14:I14"/>
    <mergeCell ref="J14:K14"/>
    <mergeCell ref="L14:M14"/>
    <mergeCell ref="N14:O14"/>
    <mergeCell ref="P14:Q14"/>
    <mergeCell ref="R14:S14"/>
    <mergeCell ref="F34:G34"/>
    <mergeCell ref="F36:G36"/>
    <mergeCell ref="F38:G38"/>
    <mergeCell ref="BB18:BC18"/>
    <mergeCell ref="AL22:AM22"/>
    <mergeCell ref="AL24:AM24"/>
    <mergeCell ref="AJ18:AK18"/>
    <mergeCell ref="AL18:AM18"/>
    <mergeCell ref="AN18:AO18"/>
    <mergeCell ref="AP18:AQ18"/>
    <mergeCell ref="AR18:AS18"/>
    <mergeCell ref="AT18:AU18"/>
    <mergeCell ref="AV18:AW18"/>
    <mergeCell ref="AX18:AY18"/>
    <mergeCell ref="AZ18:BA18"/>
    <mergeCell ref="AV14:AW14"/>
    <mergeCell ref="AX14:AY14"/>
    <mergeCell ref="AZ14:BA14"/>
    <mergeCell ref="BB14:BC14"/>
    <mergeCell ref="BD14:BE14"/>
    <mergeCell ref="AH14:AI14"/>
    <mergeCell ref="AJ14:AK14"/>
    <mergeCell ref="AL14:AM14"/>
    <mergeCell ref="AN14:AO14"/>
    <mergeCell ref="AP14:AQ14"/>
    <mergeCell ref="AR14:AS14"/>
    <mergeCell ref="BV14:BW14"/>
    <mergeCell ref="BX14:BY14"/>
    <mergeCell ref="BZ14:CA14"/>
    <mergeCell ref="CB14:CC14"/>
    <mergeCell ref="BF14:BG14"/>
    <mergeCell ref="BH14:BI14"/>
    <mergeCell ref="BJ14:BK14"/>
    <mergeCell ref="BL14:BM14"/>
    <mergeCell ref="BN14:BO14"/>
    <mergeCell ref="BP14:BQ14"/>
    <mergeCell ref="DB14:DC14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CP14:CQ14"/>
    <mergeCell ref="CR14:CS14"/>
    <mergeCell ref="CT14:CU14"/>
    <mergeCell ref="CV14:CW14"/>
    <mergeCell ref="CX14:CY14"/>
    <mergeCell ref="CZ14:DA14"/>
    <mergeCell ref="CD14:CE14"/>
    <mergeCell ref="CF14:CG14"/>
    <mergeCell ref="CH14:CI14"/>
    <mergeCell ref="CJ14:CK14"/>
    <mergeCell ref="CL14:CM14"/>
    <mergeCell ref="CN14:CO14"/>
    <mergeCell ref="BR14:BS14"/>
    <mergeCell ref="BT14:BU14"/>
    <mergeCell ref="CR18:CS18"/>
    <mergeCell ref="CT18:CU18"/>
    <mergeCell ref="CV18:CW18"/>
    <mergeCell ref="F16:AK16"/>
    <mergeCell ref="AL16:BQ16"/>
    <mergeCell ref="BR16:CW16"/>
    <mergeCell ref="CB18:CC18"/>
    <mergeCell ref="CD18:CE18"/>
    <mergeCell ref="CF18:CG18"/>
    <mergeCell ref="CH18:CI18"/>
    <mergeCell ref="CJ18:CK18"/>
    <mergeCell ref="CL18:CM18"/>
    <mergeCell ref="BP18:BQ18"/>
    <mergeCell ref="BR18:BS18"/>
    <mergeCell ref="BT18:BU18"/>
    <mergeCell ref="BV18:BW18"/>
    <mergeCell ref="BX18:BY18"/>
    <mergeCell ref="BZ18:CA18"/>
    <mergeCell ref="BD18:BE18"/>
    <mergeCell ref="BF18:BG18"/>
    <mergeCell ref="BH18:BI18"/>
    <mergeCell ref="BJ18:BK18"/>
    <mergeCell ref="BL18:BM18"/>
    <mergeCell ref="BN18:BO18"/>
    <mergeCell ref="DT54:DU54"/>
    <mergeCell ref="BH56:BI56"/>
    <mergeCell ref="DV58:DW58"/>
    <mergeCell ref="CN52:DU52"/>
    <mergeCell ref="DV14:DW14"/>
    <mergeCell ref="DX14:DY14"/>
    <mergeCell ref="DZ14:EA14"/>
    <mergeCell ref="EB14:EC14"/>
    <mergeCell ref="EB18:EC18"/>
    <mergeCell ref="DD14:DE14"/>
    <mergeCell ref="DF14:DG14"/>
    <mergeCell ref="DH14:DI14"/>
    <mergeCell ref="DJ14:DK14"/>
    <mergeCell ref="DL14:DM14"/>
    <mergeCell ref="DN14:DO14"/>
    <mergeCell ref="DP14:DQ14"/>
    <mergeCell ref="DR14:DS14"/>
    <mergeCell ref="DT14:DU14"/>
    <mergeCell ref="DP18:DQ18"/>
    <mergeCell ref="DR18:DS18"/>
    <mergeCell ref="DT18:DU18"/>
    <mergeCell ref="ED14:EE14"/>
    <mergeCell ref="EF14:EG14"/>
    <mergeCell ref="EH14:EI14"/>
    <mergeCell ref="BR22:BS22"/>
    <mergeCell ref="BR24:BS24"/>
    <mergeCell ref="CZ20:DA20"/>
    <mergeCell ref="DB20:DC20"/>
    <mergeCell ref="DV18:DW18"/>
    <mergeCell ref="DX18:DY18"/>
    <mergeCell ref="DZ18:EA18"/>
    <mergeCell ref="CX16:EC16"/>
    <mergeCell ref="CX18:CY18"/>
    <mergeCell ref="CZ18:DA18"/>
    <mergeCell ref="DB18:DC18"/>
    <mergeCell ref="DD18:DE18"/>
    <mergeCell ref="DF18:DG18"/>
    <mergeCell ref="DH18:DI18"/>
    <mergeCell ref="DJ18:DK18"/>
    <mergeCell ref="DL18:DM18"/>
    <mergeCell ref="DN18:DO18"/>
    <mergeCell ref="CN18:CO18"/>
    <mergeCell ref="CP18:CQ18"/>
    <mergeCell ref="AN28:AO28"/>
    <mergeCell ref="AN30:AO30"/>
    <mergeCell ref="AP32:AQ32"/>
    <mergeCell ref="AR32:AS32"/>
    <mergeCell ref="AT32:AU32"/>
    <mergeCell ref="BZ32:CA32"/>
    <mergeCell ref="A48:A58"/>
    <mergeCell ref="BF50:BG50"/>
    <mergeCell ref="V46:W46"/>
    <mergeCell ref="X46:Y46"/>
    <mergeCell ref="Z46:AA46"/>
    <mergeCell ref="J32:K32"/>
    <mergeCell ref="L32:M32"/>
    <mergeCell ref="N32:O32"/>
    <mergeCell ref="P42:Q42"/>
    <mergeCell ref="R42:S42"/>
    <mergeCell ref="T42:U42"/>
    <mergeCell ref="H28:I28"/>
    <mergeCell ref="A24:A28"/>
    <mergeCell ref="F24:G24"/>
    <mergeCell ref="H30:I30"/>
    <mergeCell ref="BR34:BS34"/>
    <mergeCell ref="AL34:AM34"/>
    <mergeCell ref="AN40:AO40"/>
    <mergeCell ref="AV42:AW42"/>
    <mergeCell ref="AX42:AY42"/>
    <mergeCell ref="AZ42:BA42"/>
    <mergeCell ref="AZ44:BA44"/>
    <mergeCell ref="BB46:BC46"/>
    <mergeCell ref="BR36:BS36"/>
    <mergeCell ref="BR38:BS38"/>
    <mergeCell ref="CX22:CY22"/>
    <mergeCell ref="CX24:CY24"/>
    <mergeCell ref="BX40:CA40"/>
    <mergeCell ref="CX34:CY34"/>
    <mergeCell ref="CX36:CY36"/>
    <mergeCell ref="CX38:CY38"/>
    <mergeCell ref="BD46:BE46"/>
    <mergeCell ref="BF46:BG46"/>
    <mergeCell ref="BT28:BU28"/>
    <mergeCell ref="BT30:BU30"/>
    <mergeCell ref="BV32:BW32"/>
    <mergeCell ref="BX32:BY32"/>
    <mergeCell ref="BT40:BU40"/>
    <mergeCell ref="BV40:BW40"/>
    <mergeCell ref="A4:A6"/>
    <mergeCell ref="DL42:DM42"/>
    <mergeCell ref="DL44:DM44"/>
    <mergeCell ref="DN46:DO46"/>
    <mergeCell ref="DP46:DQ46"/>
    <mergeCell ref="DR46:DS46"/>
    <mergeCell ref="DF32:DG32"/>
    <mergeCell ref="CZ40:DA40"/>
    <mergeCell ref="DB40:DC40"/>
    <mergeCell ref="DH42:DI42"/>
    <mergeCell ref="DJ42:DK42"/>
    <mergeCell ref="CJ46:CK46"/>
    <mergeCell ref="CL46:CM46"/>
    <mergeCell ref="CZ28:DA28"/>
    <mergeCell ref="CZ30:DA30"/>
    <mergeCell ref="DB32:DC32"/>
    <mergeCell ref="DD32:DE32"/>
    <mergeCell ref="CB42:CC42"/>
    <mergeCell ref="CD42:CE42"/>
    <mergeCell ref="CF42:CG42"/>
    <mergeCell ref="CF44:CG44"/>
    <mergeCell ref="CH46:CI46"/>
  </mergeCells>
  <pageMargins left="0.7" right="0.7" top="0.75" bottom="0.75" header="0.3" footer="0.3"/>
  <pageSetup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SID</vt:lpstr>
      <vt:lpstr>Synth</vt:lpstr>
      <vt:lpstr>Frequencies</vt:lpstr>
      <vt:lpstr>AttackDecay</vt:lpstr>
      <vt:lpstr>EnvelopeVolumeGenerator</vt:lpstr>
      <vt:lpstr>EVG Timing</vt:lpstr>
      <vt:lpstr>AudioEngine Timing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rmilne</dc:creator>
  <cp:lastModifiedBy>eXPerience</cp:lastModifiedBy>
  <dcterms:created xsi:type="dcterms:W3CDTF">2012-07-31T17:26:15Z</dcterms:created>
  <dcterms:modified xsi:type="dcterms:W3CDTF">2012-08-11T07:52:12Z</dcterms:modified>
</cp:coreProperties>
</file>