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70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5" i="1"/>
  <c r="C54"/>
  <c r="C53"/>
  <c r="C52"/>
  <c r="C49"/>
  <c r="B17" i="3"/>
  <c r="B15"/>
  <c r="L54" i="1"/>
  <c r="M54" s="1"/>
  <c r="K54"/>
  <c r="G55"/>
  <c r="X4" i="2"/>
  <c r="X5"/>
  <c r="X6"/>
  <c r="X7"/>
  <c r="X8"/>
  <c r="X9"/>
  <c r="X10"/>
  <c r="X11"/>
  <c r="X12"/>
  <c r="X13"/>
  <c r="U4"/>
  <c r="B3"/>
  <c r="C3" s="1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V8"/>
  <c r="V13"/>
  <c r="V12"/>
  <c r="V11"/>
  <c r="V10"/>
  <c r="V9"/>
  <c r="E49" i="1"/>
  <c r="F19"/>
  <c r="F18"/>
  <c r="F16"/>
  <c r="F17" s="1"/>
  <c r="F20" s="1"/>
  <c r="C5"/>
  <c r="C6" s="1"/>
  <c r="C7" s="1"/>
  <c r="C17" s="1"/>
  <c r="C24" s="1"/>
  <c r="C12"/>
  <c r="I6"/>
  <c r="I7"/>
  <c r="J7" s="1"/>
  <c r="I5"/>
  <c r="J5" s="1"/>
  <c r="I4"/>
  <c r="J4" s="1"/>
  <c r="G53" l="1"/>
  <c r="G56" s="1"/>
  <c r="G57" s="1"/>
  <c r="V14" i="2"/>
  <c r="C8" i="1"/>
  <c r="W14" i="2" l="1"/>
  <c r="X14" s="1"/>
  <c r="Y14" s="1"/>
</calcChain>
</file>

<file path=xl/sharedStrings.xml><?xml version="1.0" encoding="utf-8"?>
<sst xmlns="http://schemas.openxmlformats.org/spreadsheetml/2006/main" count="279" uniqueCount="125">
  <si>
    <t>BgMap</t>
  </si>
  <si>
    <t>BgCellData</t>
  </si>
  <si>
    <t>Palettes</t>
  </si>
  <si>
    <t>Name</t>
  </si>
  <si>
    <t>#bytes-z80</t>
  </si>
  <si>
    <t>#bits</t>
  </si>
  <si>
    <t>SpriteImages</t>
  </si>
  <si>
    <t>64x32</t>
  </si>
  <si>
    <t>128 max</t>
  </si>
  <si>
    <t>comments</t>
  </si>
  <si>
    <t>XC6SLX25</t>
  </si>
  <si>
    <t>additional BRAMs</t>
  </si>
  <si>
    <t>remaining additional BRAMs</t>
  </si>
  <si>
    <t>Copper</t>
  </si>
  <si>
    <t>pixels on screen</t>
  </si>
  <si>
    <t>BRAMs</t>
  </si>
  <si>
    <t>BG1 offers 256 cells</t>
  </si>
  <si>
    <t>BG0 offers 256 cells</t>
  </si>
  <si>
    <t>BG0 additional to make 8K map (128x64 or 64x128)</t>
  </si>
  <si>
    <t>BG1 additional to make 8K map (128x64 or 64x128)</t>
  </si>
  <si>
    <t>(bg2 not changed)</t>
  </si>
  <si>
    <t>Pixel BG</t>
  </si>
  <si>
    <t>(remaining)</t>
  </si>
  <si>
    <t>Purpose</t>
  </si>
  <si>
    <t>New FPGA</t>
  </si>
  <si>
    <t>256 max</t>
  </si>
  <si>
    <t>bytes on screen</t>
  </si>
  <si>
    <t>pages in VRAM</t>
  </si>
  <si>
    <t>H-res</t>
  </si>
  <si>
    <t>V-res</t>
  </si>
  <si>
    <t>double the sprite images to 128 of them</t>
  </si>
  <si>
    <t>SpriteCollisions</t>
  </si>
  <si>
    <t>offers Sprite collision info vs. BG's and sprites</t>
  </si>
  <si>
    <t>Raw Pixel Data, linear layout</t>
  </si>
  <si>
    <t>Copper Buffer 2K = about 900 instructions</t>
  </si>
  <si>
    <t>bytes</t>
  </si>
  <si>
    <t>Copper Buffer</t>
  </si>
  <si>
    <t>bytes per list</t>
  </si>
  <si>
    <t>bytes per scanline</t>
  </si>
  <si>
    <t>bytes per frame, with every scanline manipulated minimally</t>
  </si>
  <si>
    <t>% utilized for minimal scanline tricks</t>
  </si>
  <si>
    <t>BG2 additional to make 4K map (64x64 or 128x32)</t>
  </si>
  <si>
    <t>Palette Map (8x8's, no scrolling, 6bit palette# per cell)</t>
  </si>
  <si>
    <t>64x64</t>
  </si>
  <si>
    <t>128x128</t>
  </si>
  <si>
    <t>256x256</t>
  </si>
  <si>
    <t>128x64</t>
  </si>
  <si>
    <t>64x128</t>
  </si>
  <si>
    <t>2K</t>
  </si>
  <si>
    <t>4K</t>
  </si>
  <si>
    <t>8K</t>
  </si>
  <si>
    <t>16K</t>
  </si>
  <si>
    <t>64 sprites</t>
  </si>
  <si>
    <t>128 sprites</t>
  </si>
  <si>
    <t>256 sprites</t>
  </si>
  <si>
    <t>BG2 offers 256 cells</t>
  </si>
  <si>
    <t>BG3 offers 256 cells</t>
  </si>
  <si>
    <t>BG0 additional to make 8K map (128x64)</t>
  </si>
  <si>
    <t>BG1 additional to make 8K map (128x64)</t>
  </si>
  <si>
    <t>BG2 additional to make 8K map (128x64)</t>
  </si>
  <si>
    <t>BG3 additional to make 8K map (128x64)</t>
  </si>
  <si>
    <t>BRAM Allocation - 4 x 128x64x256 cell BG's and 256 sprite images</t>
  </si>
  <si>
    <t>SPACE PILOT</t>
  </si>
  <si>
    <t>BITMAP</t>
  </si>
  <si>
    <t>BRAM Allocation - 2 x 128x64x256 cell BG's 1 64x32x128 BG, 
256 sprite images, and RAW pixels</t>
  </si>
  <si>
    <t>give-up…</t>
  </si>
  <si>
    <t>for this…</t>
  </si>
  <si>
    <t>requires…</t>
  </si>
  <si>
    <t>38 BRAMs</t>
  </si>
  <si>
    <t>16-color indexed bitmap</t>
  </si>
  <si>
    <t>64-color RGB bitmap</t>
  </si>
  <si>
    <t>19(+1 optional) BRAMs</t>
  </si>
  <si>
    <t>3xBG</t>
  </si>
  <si>
    <t>2 4bit pixels per byte</t>
  </si>
  <si>
    <t>1 RGB pixel per byte</t>
  </si>
  <si>
    <t>x</t>
  </si>
  <si>
    <t>Sprite Image VRAM</t>
  </si>
  <si>
    <t>BG0 MAP</t>
  </si>
  <si>
    <t>BG1 MAP</t>
  </si>
  <si>
    <t>BG2 MAP</t>
  </si>
  <si>
    <t>BG0 CELLDATA</t>
  </si>
  <si>
    <t>BG1 CELLDATA</t>
  </si>
  <si>
    <t>BG2 CELLDATA</t>
  </si>
  <si>
    <t>#BRAMS</t>
  </si>
  <si>
    <t>3xBG + all but 32 sprite images</t>
  </si>
  <si>
    <t>4bits per pixel</t>
  </si>
  <si>
    <t>8bits per pixel</t>
  </si>
  <si>
    <t>pixels</t>
  </si>
  <si>
    <t>bytes per BRAM</t>
  </si>
  <si>
    <t>Nibbles per BRAM</t>
  </si>
  <si>
    <t>Full Screen</t>
  </si>
  <si>
    <t>One BRAM</t>
  </si>
  <si>
    <t>VRAM required for bitmap mode</t>
  </si>
  <si>
    <t>Brams</t>
  </si>
  <si>
    <t>Bytes</t>
  </si>
  <si>
    <t>Scanline Buffer</t>
  </si>
  <si>
    <t>BG0 Map</t>
  </si>
  <si>
    <t>BG1 Map</t>
  </si>
  <si>
    <t>BG2 Map</t>
  </si>
  <si>
    <t>BG3 Map</t>
  </si>
  <si>
    <t>BG0 Cells</t>
  </si>
  <si>
    <t>BG1 Cells</t>
  </si>
  <si>
    <t>BG2 Cells</t>
  </si>
  <si>
    <t>BG3 Cells</t>
  </si>
  <si>
    <t>Palette RAM</t>
  </si>
  <si>
    <t>Sprite Regs</t>
  </si>
  <si>
    <t>Collision Data</t>
  </si>
  <si>
    <t>Sprite Images</t>
  </si>
  <si>
    <t>TOTAL USED BRAMS</t>
  </si>
  <si>
    <t>TOTAL AVAILABLE BRAMS</t>
  </si>
  <si>
    <t>UNUSED</t>
  </si>
  <si>
    <t>ScanlineBuffer</t>
  </si>
  <si>
    <t>The Internal scanline that all systems render into</t>
  </si>
  <si>
    <t>128 x 16 color palettes</t>
  </si>
  <si>
    <t>CollisionData</t>
  </si>
  <si>
    <t>Sprite REGs</t>
  </si>
  <si>
    <t>Offers 2 pages x 256 sprites x 4 bytes of sprite registers</t>
  </si>
  <si>
    <t>Offers Sprite collision info vs. BG's and sprites</t>
  </si>
  <si>
    <t>bits per cell</t>
  </si>
  <si>
    <t>BgColorData</t>
  </si>
  <si>
    <t>BG0 offers 2bit palette selection per-cell</t>
  </si>
  <si>
    <t>BG1 offers 2bit palette selection per-cell</t>
  </si>
  <si>
    <t>BG2 offers 2bit palette selection per-cell</t>
  </si>
  <si>
    <t>BG3 offers 2bit palette selection per-cell</t>
  </si>
  <si>
    <t>176 sprite images (16 would give us 256 sprite images)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</si>
</sst>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Q57"/>
  <sheetViews>
    <sheetView tabSelected="1" topLeftCell="A25" workbookViewId="0">
      <selection activeCell="D44" sqref="D44"/>
    </sheetView>
  </sheetViews>
  <sheetFormatPr defaultRowHeight="15"/>
  <cols>
    <col min="2" max="2" width="15" bestFit="1" customWidth="1"/>
    <col min="3" max="3" width="7" bestFit="1" customWidth="1"/>
    <col min="4" max="4" width="56.28515625" bestFit="1" customWidth="1"/>
    <col min="6" max="6" width="12.5703125" bestFit="1" customWidth="1"/>
    <col min="7" max="7" width="10.42578125" bestFit="1" customWidth="1"/>
    <col min="8" max="8" width="5.28515625" bestFit="1" customWidth="1"/>
    <col min="9" max="9" width="7.7109375" bestFit="1" customWidth="1"/>
    <col min="10" max="10" width="4" bestFit="1" customWidth="1"/>
    <col min="12" max="12" width="10.28515625" bestFit="1" customWidth="1"/>
  </cols>
  <sheetData>
    <row r="2" spans="2:12">
      <c r="C2" s="15" t="s">
        <v>21</v>
      </c>
      <c r="D2" s="15"/>
    </row>
    <row r="3" spans="2:12">
      <c r="C3" s="2">
        <v>320</v>
      </c>
      <c r="D3" s="2" t="s">
        <v>28</v>
      </c>
      <c r="F3" t="s">
        <v>3</v>
      </c>
      <c r="G3" t="s">
        <v>4</v>
      </c>
      <c r="H3" t="s">
        <v>5</v>
      </c>
      <c r="L3" t="s">
        <v>9</v>
      </c>
    </row>
    <row r="4" spans="2:12">
      <c r="C4" s="2">
        <v>240</v>
      </c>
      <c r="D4" s="2" t="s">
        <v>29</v>
      </c>
      <c r="F4" t="s">
        <v>0</v>
      </c>
      <c r="G4">
        <v>2048</v>
      </c>
      <c r="H4">
        <v>8</v>
      </c>
      <c r="I4">
        <f>(G4*8)/H4</f>
        <v>2048</v>
      </c>
      <c r="J4">
        <f>I4/64</f>
        <v>32</v>
      </c>
      <c r="L4" s="1" t="s">
        <v>7</v>
      </c>
    </row>
    <row r="5" spans="2:12">
      <c r="C5" s="2">
        <f>C3*C4</f>
        <v>76800</v>
      </c>
      <c r="D5" s="2" t="s">
        <v>14</v>
      </c>
      <c r="F5" t="s">
        <v>1</v>
      </c>
      <c r="G5">
        <v>4096</v>
      </c>
      <c r="H5">
        <v>4</v>
      </c>
      <c r="I5">
        <f>(G5*8)/H5</f>
        <v>8192</v>
      </c>
      <c r="J5">
        <f>I5/(8*8)</f>
        <v>128</v>
      </c>
      <c r="L5" s="1" t="s">
        <v>8</v>
      </c>
    </row>
    <row r="6" spans="2:12">
      <c r="C6" s="2">
        <f>C5/2</f>
        <v>38400</v>
      </c>
      <c r="D6" s="2" t="s">
        <v>26</v>
      </c>
      <c r="F6" t="s">
        <v>2</v>
      </c>
      <c r="G6">
        <v>2048</v>
      </c>
      <c r="I6" t="e">
        <f>(G6*8)/H6</f>
        <v>#DIV/0!</v>
      </c>
    </row>
    <row r="7" spans="2:12">
      <c r="C7" s="2">
        <f>C6/2048</f>
        <v>18.75</v>
      </c>
      <c r="D7" s="2" t="s">
        <v>15</v>
      </c>
      <c r="F7" t="s">
        <v>6</v>
      </c>
      <c r="G7">
        <v>8192</v>
      </c>
      <c r="H7">
        <v>4</v>
      </c>
      <c r="I7">
        <f>(G7*8)/H7</f>
        <v>16384</v>
      </c>
      <c r="J7">
        <f>I7/(16*16)</f>
        <v>64</v>
      </c>
      <c r="L7" t="s">
        <v>25</v>
      </c>
    </row>
    <row r="8" spans="2:12">
      <c r="C8" s="2">
        <f>C6/8192</f>
        <v>4.6875</v>
      </c>
      <c r="D8" s="2" t="s">
        <v>27</v>
      </c>
    </row>
    <row r="9" spans="2:12">
      <c r="F9" t="s">
        <v>24</v>
      </c>
      <c r="G9" t="s">
        <v>10</v>
      </c>
    </row>
    <row r="10" spans="2:12">
      <c r="B10" s="21" t="s">
        <v>63</v>
      </c>
      <c r="C10" s="21"/>
      <c r="D10" s="21"/>
    </row>
    <row r="11" spans="2:12" ht="30" customHeight="1">
      <c r="B11" s="16" t="s">
        <v>64</v>
      </c>
      <c r="C11" s="17"/>
      <c r="D11" s="18"/>
    </row>
    <row r="12" spans="2:12">
      <c r="B12" s="3" t="s">
        <v>23</v>
      </c>
      <c r="C12" s="2">
        <f>52-16</f>
        <v>36</v>
      </c>
      <c r="D12" s="2" t="s">
        <v>11</v>
      </c>
    </row>
    <row r="13" spans="2:12">
      <c r="B13" s="14" t="s">
        <v>0</v>
      </c>
      <c r="C13" s="2">
        <v>-3</v>
      </c>
      <c r="D13" s="2" t="s">
        <v>18</v>
      </c>
    </row>
    <row r="14" spans="2:12">
      <c r="B14" s="14"/>
      <c r="C14" s="2">
        <v>-3</v>
      </c>
      <c r="D14" s="2" t="s">
        <v>19</v>
      </c>
    </row>
    <row r="15" spans="2:12">
      <c r="B15" s="14"/>
      <c r="C15" s="2">
        <v>-1</v>
      </c>
      <c r="D15" s="2" t="s">
        <v>41</v>
      </c>
      <c r="F15" s="13" t="s">
        <v>36</v>
      </c>
      <c r="G15" s="13"/>
    </row>
    <row r="16" spans="2:12">
      <c r="B16" s="3" t="s">
        <v>13</v>
      </c>
      <c r="C16" s="2">
        <v>0</v>
      </c>
      <c r="D16" s="2" t="s">
        <v>34</v>
      </c>
      <c r="F16">
        <f>-2048*C16</f>
        <v>0</v>
      </c>
      <c r="G16" t="s">
        <v>35</v>
      </c>
    </row>
    <row r="17" spans="2:14">
      <c r="B17" s="19" t="s">
        <v>21</v>
      </c>
      <c r="C17" s="2">
        <f>-INT(C7+0.5)</f>
        <v>-19</v>
      </c>
      <c r="D17" s="2" t="s">
        <v>33</v>
      </c>
      <c r="F17">
        <f>F16/2</f>
        <v>0</v>
      </c>
      <c r="G17" t="s">
        <v>37</v>
      </c>
    </row>
    <row r="18" spans="2:14">
      <c r="B18" s="20"/>
      <c r="C18" s="2">
        <v>-1</v>
      </c>
      <c r="D18" s="2" t="s">
        <v>42</v>
      </c>
      <c r="F18">
        <f>3+2</f>
        <v>5</v>
      </c>
      <c r="G18" t="s">
        <v>38</v>
      </c>
    </row>
    <row r="19" spans="2:14">
      <c r="B19" s="3" t="s">
        <v>6</v>
      </c>
      <c r="C19" s="2">
        <v>-4</v>
      </c>
      <c r="D19" s="2" t="s">
        <v>30</v>
      </c>
      <c r="F19">
        <f>240*F18</f>
        <v>1200</v>
      </c>
      <c r="G19" t="s">
        <v>39</v>
      </c>
    </row>
    <row r="20" spans="2:14">
      <c r="B20" s="4" t="s">
        <v>31</v>
      </c>
      <c r="C20" s="2">
        <v>-1</v>
      </c>
      <c r="D20" s="2" t="s">
        <v>32</v>
      </c>
      <c r="F20" t="e">
        <f>F19/F17</f>
        <v>#DIV/0!</v>
      </c>
      <c r="G20" t="s">
        <v>40</v>
      </c>
    </row>
    <row r="21" spans="2:14">
      <c r="B21" s="14" t="s">
        <v>1</v>
      </c>
      <c r="C21" s="2">
        <v>-2</v>
      </c>
      <c r="D21" s="2" t="s">
        <v>17</v>
      </c>
    </row>
    <row r="22" spans="2:14">
      <c r="B22" s="14"/>
      <c r="C22" s="2">
        <v>-2</v>
      </c>
      <c r="D22" s="2" t="s">
        <v>16</v>
      </c>
    </row>
    <row r="23" spans="2:14">
      <c r="B23" s="14"/>
      <c r="C23" s="2">
        <v>0</v>
      </c>
      <c r="D23" s="2" t="s">
        <v>20</v>
      </c>
    </row>
    <row r="24" spans="2:14">
      <c r="B24" s="6" t="s">
        <v>22</v>
      </c>
      <c r="C24" s="5">
        <f>SUM(C12:C23)</f>
        <v>0</v>
      </c>
      <c r="D24" s="5" t="s">
        <v>12</v>
      </c>
    </row>
    <row r="26" spans="2:14">
      <c r="B26" s="12" t="s">
        <v>62</v>
      </c>
      <c r="C26" s="12"/>
      <c r="D26" s="12"/>
    </row>
    <row r="27" spans="2:14">
      <c r="B27" s="23" t="s">
        <v>61</v>
      </c>
      <c r="C27" s="17"/>
      <c r="D27" s="18"/>
    </row>
    <row r="28" spans="2:14">
      <c r="B28" s="7" t="s">
        <v>23</v>
      </c>
      <c r="C28" s="2">
        <v>52</v>
      </c>
      <c r="D28" s="2" t="s">
        <v>11</v>
      </c>
      <c r="H28" t="s">
        <v>93</v>
      </c>
      <c r="J28" t="s">
        <v>94</v>
      </c>
    </row>
    <row r="29" spans="2:14">
      <c r="B29" s="14" t="s">
        <v>0</v>
      </c>
      <c r="C29" s="2">
        <v>4</v>
      </c>
      <c r="D29" s="2" t="s">
        <v>57</v>
      </c>
      <c r="G29">
        <v>0</v>
      </c>
      <c r="H29">
        <v>1</v>
      </c>
      <c r="I29" s="1" t="s">
        <v>7</v>
      </c>
      <c r="J29" t="s">
        <v>48</v>
      </c>
      <c r="L29">
        <v>4</v>
      </c>
      <c r="M29" t="s">
        <v>52</v>
      </c>
      <c r="N29">
        <v>0</v>
      </c>
    </row>
    <row r="30" spans="2:14">
      <c r="B30" s="14"/>
      <c r="C30" s="2">
        <v>4</v>
      </c>
      <c r="D30" s="2" t="s">
        <v>58</v>
      </c>
      <c r="E30">
        <v>4</v>
      </c>
      <c r="G30">
        <v>-1</v>
      </c>
      <c r="H30">
        <v>2</v>
      </c>
      <c r="I30" t="s">
        <v>43</v>
      </c>
      <c r="J30" t="s">
        <v>49</v>
      </c>
      <c r="L30">
        <v>8</v>
      </c>
      <c r="M30" t="s">
        <v>53</v>
      </c>
      <c r="N30">
        <v>-4</v>
      </c>
    </row>
    <row r="31" spans="2:14">
      <c r="B31" s="14"/>
      <c r="C31" s="2">
        <v>4</v>
      </c>
      <c r="D31" s="2" t="s">
        <v>59</v>
      </c>
      <c r="E31">
        <v>4</v>
      </c>
      <c r="G31">
        <v>-3</v>
      </c>
      <c r="H31">
        <v>4</v>
      </c>
      <c r="I31" t="s">
        <v>46</v>
      </c>
      <c r="J31" t="s">
        <v>50</v>
      </c>
      <c r="L31">
        <v>16</v>
      </c>
      <c r="M31" t="s">
        <v>54</v>
      </c>
      <c r="N31">
        <v>-12</v>
      </c>
    </row>
    <row r="32" spans="2:14">
      <c r="B32" s="14"/>
      <c r="C32" s="2">
        <v>4</v>
      </c>
      <c r="D32" s="2" t="s">
        <v>60</v>
      </c>
      <c r="E32">
        <v>2</v>
      </c>
      <c r="G32">
        <v>-3</v>
      </c>
      <c r="H32">
        <v>4</v>
      </c>
      <c r="I32" t="s">
        <v>47</v>
      </c>
      <c r="J32" t="s">
        <v>50</v>
      </c>
    </row>
    <row r="33" spans="2:17">
      <c r="B33" s="7" t="s">
        <v>13</v>
      </c>
      <c r="C33" s="2">
        <v>0</v>
      </c>
      <c r="D33" s="2" t="s">
        <v>34</v>
      </c>
      <c r="G33">
        <v>-7</v>
      </c>
      <c r="H33">
        <v>8</v>
      </c>
      <c r="I33" t="s">
        <v>44</v>
      </c>
      <c r="J33" t="s">
        <v>51</v>
      </c>
    </row>
    <row r="34" spans="2:17">
      <c r="B34" s="19" t="s">
        <v>21</v>
      </c>
      <c r="C34" s="2">
        <v>0</v>
      </c>
      <c r="D34" s="2" t="s">
        <v>33</v>
      </c>
      <c r="G34">
        <v>-31</v>
      </c>
      <c r="H34">
        <v>32</v>
      </c>
      <c r="I34" t="s">
        <v>45</v>
      </c>
    </row>
    <row r="35" spans="2:17">
      <c r="B35" s="20"/>
      <c r="C35" s="2">
        <v>0</v>
      </c>
      <c r="D35" s="2" t="s">
        <v>42</v>
      </c>
    </row>
    <row r="36" spans="2:17">
      <c r="B36" s="7" t="s">
        <v>6</v>
      </c>
      <c r="C36" s="2">
        <v>11</v>
      </c>
      <c r="D36" s="2" t="s">
        <v>124</v>
      </c>
      <c r="E36">
        <v>16</v>
      </c>
    </row>
    <row r="37" spans="2:17">
      <c r="B37" s="11" t="s">
        <v>115</v>
      </c>
      <c r="C37" s="2">
        <v>1</v>
      </c>
      <c r="D37" s="2" t="s">
        <v>116</v>
      </c>
    </row>
    <row r="38" spans="2:17">
      <c r="B38" s="11" t="s">
        <v>114</v>
      </c>
      <c r="C38" s="2">
        <v>1</v>
      </c>
      <c r="D38" s="2" t="s">
        <v>117</v>
      </c>
    </row>
    <row r="39" spans="2:17">
      <c r="B39" s="11" t="s">
        <v>111</v>
      </c>
      <c r="C39" s="2">
        <v>2</v>
      </c>
      <c r="D39" s="2" t="s">
        <v>112</v>
      </c>
    </row>
    <row r="40" spans="2:17">
      <c r="B40" s="11" t="s">
        <v>104</v>
      </c>
      <c r="C40" s="2">
        <v>1</v>
      </c>
      <c r="D40" s="2" t="s">
        <v>113</v>
      </c>
    </row>
    <row r="41" spans="2:17">
      <c r="B41" s="14" t="s">
        <v>119</v>
      </c>
      <c r="C41" s="2">
        <v>1</v>
      </c>
      <c r="D41" s="2" t="s">
        <v>120</v>
      </c>
    </row>
    <row r="42" spans="2:17">
      <c r="B42" s="14"/>
      <c r="C42" s="2">
        <v>1</v>
      </c>
      <c r="D42" s="2" t="s">
        <v>121</v>
      </c>
      <c r="G42" s="9"/>
      <c r="K42" s="9"/>
      <c r="N42" s="9"/>
    </row>
    <row r="43" spans="2:17">
      <c r="B43" s="14"/>
      <c r="C43" s="2">
        <v>1</v>
      </c>
      <c r="D43" s="2" t="s">
        <v>122</v>
      </c>
    </row>
    <row r="44" spans="2:17">
      <c r="B44" s="14"/>
      <c r="C44" s="2">
        <v>1</v>
      </c>
      <c r="D44" s="2" t="s">
        <v>123</v>
      </c>
    </row>
    <row r="45" spans="2:17">
      <c r="B45" s="14" t="s">
        <v>1</v>
      </c>
      <c r="C45" s="2">
        <v>4</v>
      </c>
      <c r="D45" s="2" t="s">
        <v>17</v>
      </c>
    </row>
    <row r="46" spans="2:17">
      <c r="B46" s="14"/>
      <c r="C46" s="2">
        <v>4</v>
      </c>
      <c r="D46" s="2" t="s">
        <v>16</v>
      </c>
      <c r="E46">
        <v>4</v>
      </c>
      <c r="G46" s="9" t="s">
        <v>66</v>
      </c>
      <c r="K46" s="9" t="s">
        <v>67</v>
      </c>
      <c r="N46" s="9" t="s">
        <v>65</v>
      </c>
    </row>
    <row r="47" spans="2:17">
      <c r="B47" s="14"/>
      <c r="C47" s="2">
        <v>4</v>
      </c>
      <c r="D47" s="2" t="s">
        <v>55</v>
      </c>
      <c r="E47">
        <v>4</v>
      </c>
      <c r="G47" t="s">
        <v>69</v>
      </c>
      <c r="K47" t="s">
        <v>71</v>
      </c>
      <c r="N47" t="s">
        <v>72</v>
      </c>
      <c r="Q47" t="s">
        <v>73</v>
      </c>
    </row>
    <row r="48" spans="2:17">
      <c r="B48" s="14"/>
      <c r="C48" s="2">
        <v>4</v>
      </c>
      <c r="D48" s="2" t="s">
        <v>56</v>
      </c>
      <c r="E48">
        <v>4</v>
      </c>
      <c r="G48" t="s">
        <v>70</v>
      </c>
      <c r="K48" t="s">
        <v>68</v>
      </c>
      <c r="N48" t="s">
        <v>84</v>
      </c>
      <c r="Q48" t="s">
        <v>74</v>
      </c>
    </row>
    <row r="49" spans="2:13">
      <c r="B49" s="6" t="s">
        <v>22</v>
      </c>
      <c r="C49" s="5">
        <f>C28-SUM(C29:C48)</f>
        <v>0</v>
      </c>
      <c r="D49" s="5" t="s">
        <v>12</v>
      </c>
      <c r="E49">
        <f>SUM(E29:E48)</f>
        <v>38</v>
      </c>
    </row>
    <row r="52" spans="2:13">
      <c r="C52">
        <f>2048</f>
        <v>2048</v>
      </c>
      <c r="F52" s="9" t="s">
        <v>92</v>
      </c>
      <c r="G52" s="9"/>
    </row>
    <row r="53" spans="2:13">
      <c r="C53">
        <f>C52/128</f>
        <v>16</v>
      </c>
      <c r="F53" t="s">
        <v>90</v>
      </c>
      <c r="G53">
        <f>C5</f>
        <v>76800</v>
      </c>
      <c r="H53" t="s">
        <v>87</v>
      </c>
    </row>
    <row r="54" spans="2:13">
      <c r="C54">
        <f>C53/64</f>
        <v>0.25</v>
      </c>
      <c r="F54" s="22" t="s">
        <v>91</v>
      </c>
      <c r="G54">
        <v>2048</v>
      </c>
      <c r="H54" t="s">
        <v>88</v>
      </c>
      <c r="K54">
        <f>G54*19</f>
        <v>38912</v>
      </c>
      <c r="L54">
        <f>G54*38</f>
        <v>77824</v>
      </c>
      <c r="M54">
        <f>L54/240</f>
        <v>324.26666666666665</v>
      </c>
    </row>
    <row r="55" spans="2:13">
      <c r="C55">
        <f>C54*8</f>
        <v>2</v>
      </c>
      <c r="D55" t="s">
        <v>118</v>
      </c>
      <c r="F55" s="22"/>
      <c r="G55">
        <f>G54*2</f>
        <v>4096</v>
      </c>
      <c r="H55" t="s">
        <v>89</v>
      </c>
    </row>
    <row r="56" spans="2:13">
      <c r="F56" t="s">
        <v>85</v>
      </c>
      <c r="G56">
        <f>G53/G55</f>
        <v>18.75</v>
      </c>
      <c r="H56" t="s">
        <v>15</v>
      </c>
    </row>
    <row r="57" spans="2:13">
      <c r="F57" t="s">
        <v>86</v>
      </c>
      <c r="G57">
        <f>G56*2</f>
        <v>37.5</v>
      </c>
      <c r="H57" t="s">
        <v>15</v>
      </c>
    </row>
  </sheetData>
  <mergeCells count="14">
    <mergeCell ref="F54:F55"/>
    <mergeCell ref="B27:D27"/>
    <mergeCell ref="B29:B32"/>
    <mergeCell ref="B34:B35"/>
    <mergeCell ref="B45:B48"/>
    <mergeCell ref="B41:B44"/>
    <mergeCell ref="B26:D26"/>
    <mergeCell ref="F15:G15"/>
    <mergeCell ref="B13:B15"/>
    <mergeCell ref="B21:B23"/>
    <mergeCell ref="C2:D2"/>
    <mergeCell ref="B11:D11"/>
    <mergeCell ref="B17:B18"/>
    <mergeCell ref="B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Y14"/>
  <sheetViews>
    <sheetView workbookViewId="0">
      <selection activeCell="A8" sqref="A8"/>
    </sheetView>
  </sheetViews>
  <sheetFormatPr defaultRowHeight="15"/>
  <cols>
    <col min="1" max="20" width="2.85546875" customWidth="1"/>
    <col min="23" max="23" width="18.28515625" bestFit="1" customWidth="1"/>
  </cols>
  <sheetData>
    <row r="3" spans="1:25">
      <c r="A3" s="10">
        <v>16</v>
      </c>
      <c r="B3" s="10">
        <f>A3-1</f>
        <v>15</v>
      </c>
      <c r="C3" s="10">
        <f t="shared" ref="C3:Q3" si="0">B3-1</f>
        <v>14</v>
      </c>
      <c r="D3" s="10">
        <f t="shared" si="0"/>
        <v>13</v>
      </c>
      <c r="E3" s="10">
        <f t="shared" si="0"/>
        <v>12</v>
      </c>
      <c r="F3" s="10">
        <f t="shared" si="0"/>
        <v>11</v>
      </c>
      <c r="G3" s="10">
        <f t="shared" si="0"/>
        <v>10</v>
      </c>
      <c r="H3" s="10">
        <f t="shared" si="0"/>
        <v>9</v>
      </c>
      <c r="I3" s="10">
        <f t="shared" si="0"/>
        <v>8</v>
      </c>
      <c r="J3" s="10">
        <f t="shared" si="0"/>
        <v>7</v>
      </c>
      <c r="K3" s="10">
        <f t="shared" si="0"/>
        <v>6</v>
      </c>
      <c r="L3" s="10">
        <f t="shared" si="0"/>
        <v>5</v>
      </c>
      <c r="M3" s="10">
        <f t="shared" si="0"/>
        <v>4</v>
      </c>
      <c r="N3" s="10">
        <f t="shared" si="0"/>
        <v>3</v>
      </c>
      <c r="O3" s="10">
        <f t="shared" si="0"/>
        <v>2</v>
      </c>
      <c r="P3" s="10">
        <f t="shared" si="0"/>
        <v>1</v>
      </c>
      <c r="Q3" s="10">
        <f t="shared" si="0"/>
        <v>0</v>
      </c>
      <c r="R3" s="8"/>
      <c r="S3" s="8"/>
      <c r="X3" t="s">
        <v>83</v>
      </c>
    </row>
    <row r="4" spans="1:25">
      <c r="A4" s="10">
        <v>1</v>
      </c>
      <c r="B4" s="10">
        <v>0</v>
      </c>
      <c r="C4" s="10">
        <v>0</v>
      </c>
      <c r="D4" s="10">
        <v>1</v>
      </c>
      <c r="E4" s="10" t="s">
        <v>75</v>
      </c>
      <c r="F4" s="10" t="s">
        <v>75</v>
      </c>
      <c r="G4" s="10" t="s">
        <v>75</v>
      </c>
      <c r="H4" s="10" t="s">
        <v>75</v>
      </c>
      <c r="I4" s="10" t="s">
        <v>75</v>
      </c>
      <c r="J4" s="10" t="s">
        <v>75</v>
      </c>
      <c r="K4" s="10" t="s">
        <v>75</v>
      </c>
      <c r="L4" s="10" t="s">
        <v>75</v>
      </c>
      <c r="M4" s="10" t="s">
        <v>75</v>
      </c>
      <c r="N4" s="10" t="s">
        <v>75</v>
      </c>
      <c r="O4" s="10" t="s">
        <v>75</v>
      </c>
      <c r="P4" s="10" t="s">
        <v>75</v>
      </c>
      <c r="Q4" s="10" t="s">
        <v>75</v>
      </c>
      <c r="U4" s="24">
        <f>16*2048</f>
        <v>32768</v>
      </c>
      <c r="V4">
        <v>8192</v>
      </c>
      <c r="W4" s="24" t="s">
        <v>76</v>
      </c>
      <c r="X4">
        <f t="shared" ref="X4:X12" si="1">X5+4</f>
        <v>40</v>
      </c>
    </row>
    <row r="5" spans="1:25">
      <c r="A5" s="10">
        <v>1</v>
      </c>
      <c r="B5" s="10">
        <v>0</v>
      </c>
      <c r="C5" s="10">
        <v>0</v>
      </c>
      <c r="D5" s="10">
        <v>0</v>
      </c>
      <c r="E5" s="10" t="s">
        <v>75</v>
      </c>
      <c r="F5" s="10" t="s">
        <v>75</v>
      </c>
      <c r="G5" s="10" t="s">
        <v>75</v>
      </c>
      <c r="H5" s="10" t="s">
        <v>75</v>
      </c>
      <c r="I5" s="10" t="s">
        <v>75</v>
      </c>
      <c r="J5" s="10" t="s">
        <v>75</v>
      </c>
      <c r="K5" s="10" t="s">
        <v>75</v>
      </c>
      <c r="L5" s="10" t="s">
        <v>75</v>
      </c>
      <c r="M5" s="10" t="s">
        <v>75</v>
      </c>
      <c r="N5" s="10" t="s">
        <v>75</v>
      </c>
      <c r="O5" s="10" t="s">
        <v>75</v>
      </c>
      <c r="P5" s="10" t="s">
        <v>75</v>
      </c>
      <c r="Q5" s="10" t="s">
        <v>75</v>
      </c>
      <c r="U5" s="24"/>
      <c r="V5">
        <v>8192</v>
      </c>
      <c r="W5" s="24"/>
      <c r="X5">
        <f t="shared" si="1"/>
        <v>36</v>
      </c>
    </row>
    <row r="6" spans="1:25">
      <c r="A6" s="10">
        <v>0</v>
      </c>
      <c r="B6" s="10">
        <v>1</v>
      </c>
      <c r="C6" s="10">
        <v>1</v>
      </c>
      <c r="D6" s="10">
        <v>1</v>
      </c>
      <c r="E6" s="10" t="s">
        <v>75</v>
      </c>
      <c r="F6" s="10" t="s">
        <v>75</v>
      </c>
      <c r="G6" s="10" t="s">
        <v>75</v>
      </c>
      <c r="H6" s="10" t="s">
        <v>75</v>
      </c>
      <c r="I6" s="10" t="s">
        <v>75</v>
      </c>
      <c r="J6" s="10" t="s">
        <v>75</v>
      </c>
      <c r="K6" s="10" t="s">
        <v>75</v>
      </c>
      <c r="L6" s="10" t="s">
        <v>75</v>
      </c>
      <c r="M6" s="10" t="s">
        <v>75</v>
      </c>
      <c r="N6" s="10" t="s">
        <v>75</v>
      </c>
      <c r="O6" s="10" t="s">
        <v>75</v>
      </c>
      <c r="P6" s="10" t="s">
        <v>75</v>
      </c>
      <c r="Q6" s="10" t="s">
        <v>75</v>
      </c>
      <c r="U6" s="24"/>
      <c r="V6">
        <v>8192</v>
      </c>
      <c r="W6" s="24"/>
      <c r="X6">
        <f t="shared" si="1"/>
        <v>32</v>
      </c>
    </row>
    <row r="7" spans="1:25">
      <c r="A7" s="10">
        <v>0</v>
      </c>
      <c r="B7" s="10">
        <v>1</v>
      </c>
      <c r="C7" s="10">
        <v>1</v>
      </c>
      <c r="D7" s="10">
        <v>0</v>
      </c>
      <c r="E7" s="10" t="s">
        <v>75</v>
      </c>
      <c r="F7" s="10" t="s">
        <v>75</v>
      </c>
      <c r="G7" s="10" t="s">
        <v>75</v>
      </c>
      <c r="H7" s="10" t="s">
        <v>75</v>
      </c>
      <c r="I7" s="10" t="s">
        <v>75</v>
      </c>
      <c r="J7" s="10" t="s">
        <v>75</v>
      </c>
      <c r="K7" s="10" t="s">
        <v>75</v>
      </c>
      <c r="L7" s="10" t="s">
        <v>75</v>
      </c>
      <c r="M7" s="10" t="s">
        <v>75</v>
      </c>
      <c r="N7" s="10" t="s">
        <v>75</v>
      </c>
      <c r="O7" s="10" t="s">
        <v>75</v>
      </c>
      <c r="P7" s="10" t="s">
        <v>75</v>
      </c>
      <c r="Q7" s="10" t="s">
        <v>75</v>
      </c>
      <c r="U7" s="24"/>
      <c r="V7">
        <v>8192</v>
      </c>
      <c r="W7" s="24"/>
      <c r="X7">
        <f t="shared" si="1"/>
        <v>28</v>
      </c>
    </row>
    <row r="8" spans="1:25">
      <c r="A8" s="10">
        <v>0</v>
      </c>
      <c r="B8" s="10">
        <v>1</v>
      </c>
      <c r="C8" s="10">
        <v>0</v>
      </c>
      <c r="D8" s="10">
        <v>1</v>
      </c>
      <c r="E8" s="10" t="s">
        <v>75</v>
      </c>
      <c r="F8" s="10" t="s">
        <v>75</v>
      </c>
      <c r="G8" s="10" t="s">
        <v>75</v>
      </c>
      <c r="H8" s="10" t="s">
        <v>75</v>
      </c>
      <c r="I8" s="10" t="s">
        <v>75</v>
      </c>
      <c r="J8" s="10" t="s">
        <v>75</v>
      </c>
      <c r="K8" s="10" t="s">
        <v>75</v>
      </c>
      <c r="L8" s="10" t="s">
        <v>75</v>
      </c>
      <c r="M8" s="10" t="s">
        <v>75</v>
      </c>
      <c r="N8" s="10" t="s">
        <v>75</v>
      </c>
      <c r="O8" s="10" t="s">
        <v>75</v>
      </c>
      <c r="P8" s="10" t="s">
        <v>75</v>
      </c>
      <c r="Q8" s="10" t="s">
        <v>75</v>
      </c>
      <c r="R8" s="8"/>
      <c r="V8">
        <f t="shared" ref="V8:V13" si="2">4*2048</f>
        <v>8192</v>
      </c>
      <c r="W8" t="s">
        <v>82</v>
      </c>
      <c r="X8">
        <f t="shared" si="1"/>
        <v>24</v>
      </c>
    </row>
    <row r="9" spans="1:25">
      <c r="A9" s="10">
        <v>0</v>
      </c>
      <c r="B9" s="10">
        <v>1</v>
      </c>
      <c r="C9" s="10">
        <v>0</v>
      </c>
      <c r="D9" s="10">
        <v>0</v>
      </c>
      <c r="E9" s="10" t="s">
        <v>75</v>
      </c>
      <c r="F9" s="10" t="s">
        <v>75</v>
      </c>
      <c r="G9" s="10" t="s">
        <v>75</v>
      </c>
      <c r="H9" s="10" t="s">
        <v>75</v>
      </c>
      <c r="I9" s="10" t="s">
        <v>75</v>
      </c>
      <c r="J9" s="10" t="s">
        <v>75</v>
      </c>
      <c r="K9" s="10" t="s">
        <v>75</v>
      </c>
      <c r="L9" s="10" t="s">
        <v>75</v>
      </c>
      <c r="M9" s="10" t="s">
        <v>75</v>
      </c>
      <c r="N9" s="10" t="s">
        <v>75</v>
      </c>
      <c r="O9" s="10" t="s">
        <v>75</v>
      </c>
      <c r="P9" s="10" t="s">
        <v>75</v>
      </c>
      <c r="Q9" s="10" t="s">
        <v>75</v>
      </c>
      <c r="R9" s="8"/>
      <c r="V9">
        <f t="shared" si="2"/>
        <v>8192</v>
      </c>
      <c r="W9" t="s">
        <v>79</v>
      </c>
      <c r="X9">
        <f t="shared" si="1"/>
        <v>20</v>
      </c>
    </row>
    <row r="10" spans="1:25">
      <c r="A10" s="10">
        <v>0</v>
      </c>
      <c r="B10" s="10">
        <v>0</v>
      </c>
      <c r="C10" s="10">
        <v>1</v>
      </c>
      <c r="D10" s="10">
        <v>1</v>
      </c>
      <c r="E10" s="10" t="s">
        <v>75</v>
      </c>
      <c r="F10" s="10" t="s">
        <v>75</v>
      </c>
      <c r="G10" s="10" t="s">
        <v>75</v>
      </c>
      <c r="H10" s="10" t="s">
        <v>75</v>
      </c>
      <c r="I10" s="10" t="s">
        <v>75</v>
      </c>
      <c r="J10" s="10" t="s">
        <v>75</v>
      </c>
      <c r="K10" s="10" t="s">
        <v>75</v>
      </c>
      <c r="L10" s="10" t="s">
        <v>75</v>
      </c>
      <c r="M10" s="10" t="s">
        <v>75</v>
      </c>
      <c r="N10" s="10" t="s">
        <v>75</v>
      </c>
      <c r="O10" s="10" t="s">
        <v>75</v>
      </c>
      <c r="P10" s="10" t="s">
        <v>75</v>
      </c>
      <c r="Q10" s="10" t="s">
        <v>75</v>
      </c>
      <c r="R10" s="8"/>
      <c r="V10">
        <f t="shared" si="2"/>
        <v>8192</v>
      </c>
      <c r="W10" t="s">
        <v>81</v>
      </c>
      <c r="X10">
        <f t="shared" si="1"/>
        <v>16</v>
      </c>
    </row>
    <row r="11" spans="1:25">
      <c r="A11" s="10">
        <v>0</v>
      </c>
      <c r="B11" s="10">
        <v>0</v>
      </c>
      <c r="C11" s="10">
        <v>1</v>
      </c>
      <c r="D11" s="10">
        <v>0</v>
      </c>
      <c r="E11" s="10" t="s">
        <v>75</v>
      </c>
      <c r="F11" s="10" t="s">
        <v>75</v>
      </c>
      <c r="G11" s="10" t="s">
        <v>75</v>
      </c>
      <c r="H11" s="10" t="s">
        <v>75</v>
      </c>
      <c r="I11" s="10" t="s">
        <v>75</v>
      </c>
      <c r="J11" s="10" t="s">
        <v>75</v>
      </c>
      <c r="K11" s="10" t="s">
        <v>75</v>
      </c>
      <c r="L11" s="10" t="s">
        <v>75</v>
      </c>
      <c r="M11" s="10" t="s">
        <v>75</v>
      </c>
      <c r="N11" s="10" t="s">
        <v>75</v>
      </c>
      <c r="O11" s="10" t="s">
        <v>75</v>
      </c>
      <c r="P11" s="10" t="s">
        <v>75</v>
      </c>
      <c r="Q11" s="10" t="s">
        <v>75</v>
      </c>
      <c r="R11" s="8"/>
      <c r="V11">
        <f t="shared" si="2"/>
        <v>8192</v>
      </c>
      <c r="W11" t="s">
        <v>78</v>
      </c>
      <c r="X11">
        <f t="shared" si="1"/>
        <v>12</v>
      </c>
    </row>
    <row r="12" spans="1:25">
      <c r="A12" s="10">
        <v>0</v>
      </c>
      <c r="B12" s="10">
        <v>0</v>
      </c>
      <c r="C12" s="10">
        <v>0</v>
      </c>
      <c r="D12" s="10">
        <v>1</v>
      </c>
      <c r="E12" s="10" t="s">
        <v>75</v>
      </c>
      <c r="F12" s="10" t="s">
        <v>75</v>
      </c>
      <c r="G12" s="10" t="s">
        <v>75</v>
      </c>
      <c r="H12" s="10" t="s">
        <v>75</v>
      </c>
      <c r="I12" s="10" t="s">
        <v>75</v>
      </c>
      <c r="J12" s="10" t="s">
        <v>75</v>
      </c>
      <c r="K12" s="10" t="s">
        <v>75</v>
      </c>
      <c r="L12" s="10" t="s">
        <v>75</v>
      </c>
      <c r="M12" s="10" t="s">
        <v>75</v>
      </c>
      <c r="N12" s="10" t="s">
        <v>75</v>
      </c>
      <c r="O12" s="10" t="s">
        <v>75</v>
      </c>
      <c r="P12" s="10" t="s">
        <v>75</v>
      </c>
      <c r="Q12" s="10" t="s">
        <v>75</v>
      </c>
      <c r="R12" s="8"/>
      <c r="V12">
        <f t="shared" si="2"/>
        <v>8192</v>
      </c>
      <c r="W12" t="s">
        <v>80</v>
      </c>
      <c r="X12">
        <f t="shared" si="1"/>
        <v>8</v>
      </c>
    </row>
    <row r="13" spans="1:25">
      <c r="A13" s="10">
        <v>0</v>
      </c>
      <c r="B13" s="10">
        <v>0</v>
      </c>
      <c r="C13" s="10">
        <v>0</v>
      </c>
      <c r="D13" s="10">
        <v>0</v>
      </c>
      <c r="E13" s="10" t="s">
        <v>75</v>
      </c>
      <c r="F13" s="10" t="s">
        <v>75</v>
      </c>
      <c r="G13" s="10" t="s">
        <v>75</v>
      </c>
      <c r="H13" s="10" t="s">
        <v>75</v>
      </c>
      <c r="I13" s="10" t="s">
        <v>75</v>
      </c>
      <c r="J13" s="10" t="s">
        <v>75</v>
      </c>
      <c r="K13" s="10" t="s">
        <v>75</v>
      </c>
      <c r="L13" s="10" t="s">
        <v>75</v>
      </c>
      <c r="M13" s="10" t="s">
        <v>75</v>
      </c>
      <c r="N13" s="10" t="s">
        <v>75</v>
      </c>
      <c r="O13" s="10" t="s">
        <v>75</v>
      </c>
      <c r="P13" s="10" t="s">
        <v>75</v>
      </c>
      <c r="Q13" s="10" t="s">
        <v>75</v>
      </c>
      <c r="R13" s="8"/>
      <c r="V13">
        <f t="shared" si="2"/>
        <v>8192</v>
      </c>
      <c r="W13" t="s">
        <v>77</v>
      </c>
      <c r="X13">
        <f>4</f>
        <v>4</v>
      </c>
    </row>
    <row r="14" spans="1:25">
      <c r="B14" s="8"/>
      <c r="C14" s="8"/>
      <c r="D14" s="8"/>
      <c r="E14" s="8"/>
      <c r="F14" s="8"/>
      <c r="G14" s="8"/>
      <c r="H14" s="8"/>
      <c r="I14" s="8"/>
      <c r="K14" s="8"/>
      <c r="L14" s="8"/>
      <c r="M14" s="8"/>
      <c r="N14" s="8"/>
      <c r="O14" s="8"/>
      <c r="P14" s="8"/>
      <c r="Q14" s="8"/>
      <c r="R14" s="8"/>
      <c r="V14">
        <f>SUM(V7:V13)</f>
        <v>57344</v>
      </c>
      <c r="W14">
        <f>V14/320</f>
        <v>179.2</v>
      </c>
      <c r="X14">
        <f>W14*2</f>
        <v>358.4</v>
      </c>
      <c r="Y14">
        <f>X14/240</f>
        <v>1.4933333333333332</v>
      </c>
    </row>
  </sheetData>
  <mergeCells count="2">
    <mergeCell ref="U4:U7"/>
    <mergeCell ref="W4:W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4" sqref="B14"/>
    </sheetView>
  </sheetViews>
  <sheetFormatPr defaultRowHeight="15"/>
  <cols>
    <col min="1" max="1" width="22.42578125" customWidth="1"/>
    <col min="2" max="2" width="7.140625" bestFit="1" customWidth="1"/>
  </cols>
  <sheetData>
    <row r="1" spans="1:2">
      <c r="A1" s="9" t="s">
        <v>23</v>
      </c>
      <c r="B1" s="9" t="s">
        <v>83</v>
      </c>
    </row>
    <row r="2" spans="1:2">
      <c r="A2" t="s">
        <v>95</v>
      </c>
      <c r="B2">
        <v>2</v>
      </c>
    </row>
    <row r="3" spans="1:2">
      <c r="A3" t="s">
        <v>96</v>
      </c>
      <c r="B3">
        <v>4</v>
      </c>
    </row>
    <row r="4" spans="1:2">
      <c r="A4" t="s">
        <v>97</v>
      </c>
      <c r="B4">
        <v>4</v>
      </c>
    </row>
    <row r="5" spans="1:2">
      <c r="A5" t="s">
        <v>98</v>
      </c>
      <c r="B5">
        <v>4</v>
      </c>
    </row>
    <row r="6" spans="1:2">
      <c r="A6" t="s">
        <v>99</v>
      </c>
      <c r="B6">
        <v>2</v>
      </c>
    </row>
    <row r="7" spans="1:2">
      <c r="A7" t="s">
        <v>100</v>
      </c>
      <c r="B7">
        <v>4</v>
      </c>
    </row>
    <row r="8" spans="1:2">
      <c r="A8" t="s">
        <v>101</v>
      </c>
      <c r="B8">
        <v>4</v>
      </c>
    </row>
    <row r="9" spans="1:2">
      <c r="A9" t="s">
        <v>102</v>
      </c>
      <c r="B9">
        <v>4</v>
      </c>
    </row>
    <row r="10" spans="1:2">
      <c r="A10" t="s">
        <v>103</v>
      </c>
      <c r="B10">
        <v>4</v>
      </c>
    </row>
    <row r="11" spans="1:2">
      <c r="A11" t="s">
        <v>104</v>
      </c>
      <c r="B11">
        <v>1</v>
      </c>
    </row>
    <row r="12" spans="1:2">
      <c r="A12" t="s">
        <v>105</v>
      </c>
      <c r="B12">
        <v>1</v>
      </c>
    </row>
    <row r="13" spans="1:2">
      <c r="A13" t="s">
        <v>107</v>
      </c>
      <c r="B13">
        <v>16</v>
      </c>
    </row>
    <row r="14" spans="1:2">
      <c r="A14" t="s">
        <v>106</v>
      </c>
      <c r="B14">
        <v>1</v>
      </c>
    </row>
    <row r="15" spans="1:2">
      <c r="A15" s="9" t="s">
        <v>108</v>
      </c>
      <c r="B15" s="9">
        <f>SUM(B2:B14)</f>
        <v>51</v>
      </c>
    </row>
    <row r="16" spans="1:2">
      <c r="A16" t="s">
        <v>109</v>
      </c>
      <c r="B16">
        <v>52</v>
      </c>
    </row>
    <row r="17" spans="1:2">
      <c r="A17" s="9" t="s">
        <v>110</v>
      </c>
      <c r="B17" s="9">
        <f>B16-B15</f>
        <v>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rmilne</dc:creator>
  <cp:lastModifiedBy>asdf</cp:lastModifiedBy>
  <dcterms:created xsi:type="dcterms:W3CDTF">2012-08-20T20:17:06Z</dcterms:created>
  <dcterms:modified xsi:type="dcterms:W3CDTF">2014-09-22T14:46:36Z</dcterms:modified>
</cp:coreProperties>
</file>